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53288BC5-01D7-4632-8AE6-F16C42289916}" xr6:coauthVersionLast="44" xr6:coauthVersionMax="44" xr10:uidLastSave="{00000000-0000-0000-0000-000000000000}"/>
  <bookViews>
    <workbookView xWindow="-120" yWindow="-120" windowWidth="29040" windowHeight="15840" tabRatio="894" firstSheet="1" activeTab="6" xr2:uid="{00000000-000D-0000-FFFF-FFFF00000000}"/>
  </bookViews>
  <sheets>
    <sheet name="С-11 2020" sheetId="13" state="hidden" r:id="rId1"/>
    <sheet name="Расшифр НШ-12 декабрь" sheetId="12" r:id="rId2"/>
    <sheet name="НШ-12декабрь" sheetId="11" r:id="rId3"/>
    <sheet name="Госп.10 2021" sheetId="8" r:id="rId4"/>
    <sheet name="Расшифр Госп.10 2021" sheetId="9" r:id="rId5"/>
    <sheet name="Ц-28" sheetId="6" r:id="rId6"/>
    <sheet name="Расшифр Ц-28" sheetId="7" r:id="rId7"/>
    <sheet name="С-11" sheetId="4" state="hidden" r:id="rId8"/>
    <sheet name="Расшифр С-11 (2020)" sheetId="5" state="hidden" r:id="rId9"/>
    <sheet name="Расшифр С-11 (2018)" sheetId="10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1" l="1"/>
  <c r="D8" i="6"/>
  <c r="C8" i="6"/>
  <c r="C7" i="11"/>
  <c r="D7" i="11"/>
  <c r="D8" i="11"/>
  <c r="C8" i="11"/>
  <c r="E8" i="6" l="1"/>
  <c r="E7" i="11"/>
  <c r="C8" i="9"/>
  <c r="D8" i="13" l="1"/>
  <c r="C8" i="13"/>
  <c r="E7" i="13"/>
  <c r="E6" i="13"/>
  <c r="E5" i="13"/>
  <c r="E8" i="13" l="1"/>
  <c r="C8" i="12"/>
  <c r="C9" i="11" s="1"/>
  <c r="C10" i="11" s="1"/>
  <c r="C2" i="12"/>
  <c r="D9" i="11" s="1"/>
  <c r="D10" i="11" s="1"/>
  <c r="E8" i="11"/>
  <c r="E6" i="11"/>
  <c r="E5" i="11"/>
  <c r="E10" i="11" l="1"/>
  <c r="E9" i="11"/>
  <c r="C1" i="12"/>
  <c r="C16" i="8"/>
  <c r="C8" i="7" l="1"/>
  <c r="C10" i="6" s="1"/>
  <c r="C11" i="6" s="1"/>
  <c r="C8" i="5" l="1"/>
  <c r="C9" i="13" s="1"/>
  <c r="C10" i="13" s="1"/>
  <c r="D16" i="4" l="1"/>
  <c r="C16" i="4"/>
  <c r="E13" i="4"/>
  <c r="E8" i="4"/>
  <c r="C9" i="6"/>
  <c r="C10" i="10" l="1"/>
  <c r="C11" i="10"/>
  <c r="C7" i="10" l="1"/>
  <c r="C8" i="8"/>
  <c r="C9" i="8" s="1"/>
  <c r="C9" i="4" l="1"/>
  <c r="C3" i="10"/>
  <c r="C4" i="10"/>
  <c r="D7" i="8"/>
  <c r="C7" i="8"/>
  <c r="C2" i="9"/>
  <c r="E6" i="8"/>
  <c r="E5" i="8"/>
  <c r="C2" i="7"/>
  <c r="D9" i="6"/>
  <c r="E7" i="6"/>
  <c r="E6" i="6"/>
  <c r="E5" i="6"/>
  <c r="D10" i="6" l="1"/>
  <c r="D11" i="6" s="1"/>
  <c r="E11" i="6" s="1"/>
  <c r="C2" i="10"/>
  <c r="D9" i="4" s="1"/>
  <c r="C10" i="4" s="1"/>
  <c r="C1" i="9"/>
  <c r="D8" i="8"/>
  <c r="D9" i="8" s="1"/>
  <c r="E9" i="8" s="1"/>
  <c r="E7" i="8"/>
  <c r="C1" i="7"/>
  <c r="E9" i="6"/>
  <c r="E10" i="6" l="1"/>
  <c r="C1" i="10"/>
  <c r="E8" i="8"/>
  <c r="C17" i="4" l="1"/>
  <c r="C18" i="4" s="1"/>
  <c r="C2" i="5"/>
  <c r="D17" i="4" l="1"/>
  <c r="D18" i="4" s="1"/>
  <c r="E18" i="4" s="1"/>
  <c r="C20" i="4" s="1"/>
  <c r="D9" i="13"/>
  <c r="D10" i="13" s="1"/>
  <c r="C1" i="5"/>
  <c r="E17" i="4" l="1"/>
  <c r="E10" i="13"/>
  <c r="C12" i="13" s="1"/>
  <c r="E9" i="13"/>
  <c r="E9" i="4"/>
  <c r="E7" i="4"/>
  <c r="E6" i="4"/>
  <c r="E5" i="4"/>
  <c r="E15" i="4"/>
  <c r="E14" i="4"/>
  <c r="E12" i="4" l="1"/>
  <c r="C12" i="4"/>
  <c r="E16" i="4"/>
</calcChain>
</file>

<file path=xl/sharedStrings.xml><?xml version="1.0" encoding="utf-8"?>
<sst xmlns="http://schemas.openxmlformats.org/spreadsheetml/2006/main" count="279" uniqueCount="139">
  <si>
    <t>Договор управления</t>
  </si>
  <si>
    <t>№</t>
  </si>
  <si>
    <t>Аварийно-диспетчеркое обслуживание</t>
  </si>
  <si>
    <t>Дезинсекция, дератизация  подвала</t>
  </si>
  <si>
    <t>Тех.обслуживание, круглосуточная диспетчерская служба лифтов</t>
  </si>
  <si>
    <t>Эл.энергия ОДН</t>
  </si>
  <si>
    <t>Страховые взносы (налоги с ФОТ)</t>
  </si>
  <si>
    <t>Расходы за услуги банка за прием наличных от физ. лиц</t>
  </si>
  <si>
    <t>Судебные расходы и госпошлина</t>
  </si>
  <si>
    <t>Налог при УСН</t>
  </si>
  <si>
    <t>ИТОГО</t>
  </si>
  <si>
    <t>Задолженность за жилищно-коммунальные услуги за собственниками на 01.01.2019</t>
  </si>
  <si>
    <t>Начислено за жилищные коммунальные услуги за 2019г.</t>
  </si>
  <si>
    <t>Оплачено собственниками за жилищные коммунальные услуги за 2019г.</t>
  </si>
  <si>
    <t>Задолженность за жилищно-коммунальные услуги за собственниками на 01.11.2018</t>
  </si>
  <si>
    <t>Начислено за жилищные коммунальные услуги за ноябрь- декабрь 2018г.</t>
  </si>
  <si>
    <t>Оплачено собственниками за жилищные коммунальные услугиза ноябрь- декабрь 2018г.</t>
  </si>
  <si>
    <t>Оплачено за оказаные услуги/ выполненные работы за 2018 год</t>
  </si>
  <si>
    <t>Остаток/перерасход (-) средств на жилищные услуги на 01.01.2019</t>
  </si>
  <si>
    <t>Оплачено за оказаные услуги/ выполненные работы за 2019 год</t>
  </si>
  <si>
    <t xml:space="preserve">Остаток/перерасход (-) средств на жилищные услуги на 01.01.2020 </t>
  </si>
  <si>
    <t xml:space="preserve">Не перечислено ЕИРЦ на 01.01.2020 </t>
  </si>
  <si>
    <t>Горячее водоснабжение</t>
  </si>
  <si>
    <t>Холодное водоснабжени и стоки</t>
  </si>
  <si>
    <t>Теплоснабжение</t>
  </si>
  <si>
    <t>Вывоз мусора</t>
  </si>
  <si>
    <t>МУП "ДГБ"</t>
  </si>
  <si>
    <t>ООО "ЭКО Сервис"</t>
  </si>
  <si>
    <t>ФГУП "Центр дезинфекции г. Долгопрудного"</t>
  </si>
  <si>
    <t>МКУ "МЦФ Долгопрудный"</t>
  </si>
  <si>
    <t>Ведение информационной базы</t>
  </si>
  <si>
    <t>ООО "СО ДОЛЛИФТ"</t>
  </si>
  <si>
    <t>Закуплено материалов</t>
  </si>
  <si>
    <t>ООО "ВЭЛНЭС"</t>
  </si>
  <si>
    <t>ООО "МосОблЕИРЦ"</t>
  </si>
  <si>
    <t>Оплата труда (АУП, дворник, сантехник, уборщица, электрик)</t>
  </si>
  <si>
    <t>Сбербанк ПАО, Почта России</t>
  </si>
  <si>
    <t>Накладные общехозяйственные расходы: ежегодное обучение специалистов, аренда офиса, транспортные расходы, канцтовары, журналы,  услуги связи (телефон, интернет), почтовые,  обслуживание программ, обслуживание сайта, домен для сайта, обслуживание вычислительной техники, спецоценка рабочих мест, расчетно-кассовое обслуживание банка)</t>
  </si>
  <si>
    <t xml:space="preserve">Содержание и текущий ремонт общедомового имущества </t>
  </si>
  <si>
    <t>Теплоснабжение и подогрев ХВС</t>
  </si>
  <si>
    <t>ООО "Теплосервис"</t>
  </si>
  <si>
    <t>Освещение</t>
  </si>
  <si>
    <t>Электроэнергия</t>
  </si>
  <si>
    <t>ООО "Мосэнергосбыт"</t>
  </si>
  <si>
    <t>(руб.)</t>
  </si>
  <si>
    <r>
      <rPr>
        <b/>
        <sz val="12"/>
        <color theme="1"/>
        <rFont val="Times New Roman"/>
        <family val="1"/>
        <charset val="204"/>
      </rPr>
      <t xml:space="preserve">Коммунальные услуги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(ХВС, ГВС, водоотведение, отопление) и                   </t>
    </r>
    <r>
      <rPr>
        <b/>
        <sz val="12"/>
        <color theme="1"/>
        <rFont val="Times New Roman"/>
        <family val="1"/>
        <charset val="204"/>
      </rPr>
      <t>ОДН</t>
    </r>
  </si>
  <si>
    <t xml:space="preserve">СВЕДЕНИЯ о расходах ресурсоснабжающим организациям </t>
  </si>
  <si>
    <t>СВЕДЕНИЯ о расходах, понесенных в связи с оказанием услуг по управлению многоквартирным домом</t>
  </si>
  <si>
    <t>Название организации</t>
  </si>
  <si>
    <t>Название организации/Договор управления МКД</t>
  </si>
  <si>
    <t>Договор управления МКД</t>
  </si>
  <si>
    <t>ООО "Инженерные сети                              г. Долгопрудного"</t>
  </si>
  <si>
    <t>1. Сведения о движении денежных средств по многоквартирному дому 11 по ул. Спортивная за отчетный период 2018-2019 год</t>
  </si>
  <si>
    <r>
      <rPr>
        <b/>
        <sz val="12"/>
        <color theme="1"/>
        <rFont val="Times New Roman"/>
        <family val="1"/>
        <charset val="204"/>
      </rPr>
      <t xml:space="preserve">Коммунальные услуги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(ХВС, ГВС, водоотведение, отопление) и </t>
    </r>
    <r>
      <rPr>
        <b/>
        <sz val="12"/>
        <color theme="1"/>
        <rFont val="Times New Roman"/>
        <family val="1"/>
        <charset val="204"/>
      </rPr>
      <t>ОДН(ХВС и ГВС)</t>
    </r>
  </si>
  <si>
    <t>Оплата труда (АУП, дворник, сантехник, уборщица, электрик, газоэлектросварщик)</t>
  </si>
  <si>
    <t>ДТС ООО</t>
  </si>
  <si>
    <t>2. Общая стоимость предоставленных услуг по управлению, содержанию и ремонту общего имущества МКД по ул.Спортивная, д.11 за 2018 год</t>
  </si>
  <si>
    <t>Аварийно-деспетчерское обслуживание</t>
  </si>
  <si>
    <t>Содержание и текущий ремонт общедомового имущества и                         (ОДН ВО и Электроэнергия)</t>
  </si>
  <si>
    <t>Электроэнергия ОДН</t>
  </si>
  <si>
    <t>Тех. обслуживание газопроводов и газового оборудования, аварийно-диспетчерское обеспечение</t>
  </si>
  <si>
    <t>Начисление за ЖКУ, обслуживание Плательщиков очно и дистанционно, расчетно-кассовое обслуживание Плательщиков,  формирование,  выпуск и доставка ЕПД</t>
  </si>
  <si>
    <t>ИП Горелова И.В.</t>
  </si>
  <si>
    <t>Санитарное содержание жилого фонда</t>
  </si>
  <si>
    <t xml:space="preserve">Остаток/перерасход (-) средств на жилищные за 2019 год </t>
  </si>
  <si>
    <t>2018 год</t>
  </si>
  <si>
    <t>2019 год</t>
  </si>
  <si>
    <t>Задолженность за жилищно-коммунальные услуги за собственниками на 01.01.2020 (п.8+п9-п.10)</t>
  </si>
  <si>
    <t xml:space="preserve">Обслуживание системы коллективного приема телевидения </t>
  </si>
  <si>
    <t>Закуплено материалов (для работы основного персонала: тележки, лопаты, метла, ведра, швабры, моющ.средства, мешки для мусора, лампочки, трубы, вентиля, отводы, муфты, краска, инструменты)</t>
  </si>
  <si>
    <t>Закуплено материалов (для работы основного персонала: тележки, лопаты, метла, ведра, швабры, моющ.средства, мешки для мусора, лампочки, трубы, вентиля, отводы, муфты, бордюры, метизы, краска, инструменты, материалы на ремонт: кровли, пандусов и цоколя подъездов, фасада, балконов, вентеляционных проемов)</t>
  </si>
  <si>
    <t>СВЕДЕНИЯ о расходах, понесенных в связи с оказанием услуг по управлению МКД</t>
  </si>
  <si>
    <t>Название организации/   Договор управления МКД</t>
  </si>
  <si>
    <t>Содержание и текущий ремонт общедомового имущества и                         ОДН электроэнергия</t>
  </si>
  <si>
    <t>Наименование</t>
  </si>
  <si>
    <t>Генеральная уборка</t>
  </si>
  <si>
    <t>Благоустройство дворовой территории</t>
  </si>
  <si>
    <t>Домофон</t>
  </si>
  <si>
    <t>Ремонт уличного освещения</t>
  </si>
  <si>
    <t xml:space="preserve">Задолженность за жилищно-коммунальные услуги за собственниками на 01.01.2020 </t>
  </si>
  <si>
    <t>Оплачено собственниками за жилищные коммунальные услуги за 2020г.</t>
  </si>
  <si>
    <t>Задолженность за жилищно-коммунальные услуги за собственниками на 01.01.2021 (п.2+п3-п.4)</t>
  </si>
  <si>
    <t>Оплачено за оказаные услуги/ выполненные работы за 2020 год</t>
  </si>
  <si>
    <t>сод</t>
  </si>
  <si>
    <t>комм</t>
  </si>
  <si>
    <t>1. Сведения о движении денежных средств по многоквартирному дому 11 по ул. Спортивная за отчетный период 2020 год</t>
  </si>
  <si>
    <t>2020 год</t>
  </si>
  <si>
    <t>Начислено за жилищные коммунальные услуги за 2020г.</t>
  </si>
  <si>
    <t>2. Общая стоимость предоставленных услуг по управлению, содержанию и ремонту общего имущества МКД по ул.Спортивная, д.11 за 2020 год</t>
  </si>
  <si>
    <t>Благоустройство</t>
  </si>
  <si>
    <t>Покраска подъездов</t>
  </si>
  <si>
    <t>Не перечислено ЕИРЦ на 01.01.2021</t>
  </si>
  <si>
    <t>Остаток/перерасход (-) средств на жилищные за 2020 год (п.4-п.6)</t>
  </si>
  <si>
    <t>Остаток/перерасход (-) средств на жилищные услуги на 01.01.2021</t>
  </si>
  <si>
    <t>Аренда эндоскопа</t>
  </si>
  <si>
    <t>ООО "Тритон"</t>
  </si>
  <si>
    <t>Обезвреживание и транспортировка ламп</t>
  </si>
  <si>
    <t>ООО "СИС-НР"</t>
  </si>
  <si>
    <t>2. Общая стоимость предоставленных услуг по управлению, содержанию и ремонту общего имущества МКД по Новое шоссе, д.12                                                    за период с 01.01.2021 по 31.12.2021</t>
  </si>
  <si>
    <t>Уборка снега</t>
  </si>
  <si>
    <t>Задолженность за жилищно-коммунальные услуги за собственниками на 01.01.2022 (п.2-п.3)</t>
  </si>
  <si>
    <t xml:space="preserve">Оплачено за оказаные услуги/ выполненные работы за период 01.01.2021 по 31.12.2021 </t>
  </si>
  <si>
    <t xml:space="preserve">1. Сведения о движении денежных средств по многоквартирному дому 12 по Новому шоссе за отчетный период с 01.01.2021 по 31.12.2021 </t>
  </si>
  <si>
    <t>Ремонт общедомовых приборов учета</t>
  </si>
  <si>
    <t>Установка натяжных потолков</t>
  </si>
  <si>
    <t>Услуги фронтального минипогрузчика</t>
  </si>
  <si>
    <t>Сервис Элдис</t>
  </si>
  <si>
    <t>1. Сведения о движении денежных средств по многоквартирному дому 28 по ул. Циолковского за отчетный период  2021 год</t>
  </si>
  <si>
    <t xml:space="preserve">Задолженность за жилищно-коммунальные услуги за собственниками на 01.01.2021 </t>
  </si>
  <si>
    <t>Оплачено за оказаные услуги/ выполненные работы за 2021 год</t>
  </si>
  <si>
    <t>Начислено за жилищные коммунальные услуги за период с 01.05.2021 по 31.12.20201</t>
  </si>
  <si>
    <t xml:space="preserve">1. Сведения о движении денежных средств по многоквартирному дому Госпитальная 10 за отчетный период с 01.05.2021 по 31.12.2021 </t>
  </si>
  <si>
    <t xml:space="preserve">Оплачено собственниками за жилищные коммунальные услуги за период с 01.06.2021 по 31.12.2021 </t>
  </si>
  <si>
    <t>2. Общая стоимость предоставленных услуг по управлению, содержанию и ремонту общего имущества МКД Госпитальная 10                                                  за период с 01.05.2021 по 31.12.2021</t>
  </si>
  <si>
    <t>МУП "Инженерные сети"</t>
  </si>
  <si>
    <t>МУП "Инженерные сети                              г. Долгопрудного"</t>
  </si>
  <si>
    <t>ПАО Мосэнергосбыт</t>
  </si>
  <si>
    <t>Обследование помещений пожарной безопасности</t>
  </si>
  <si>
    <t>Дезобработка</t>
  </si>
  <si>
    <t>2. Общая стоимость предоставленных услуг по управлению, содержанию и ремонту общего имущества МКД по ул. Циолковского, д.28 за 2021 год</t>
  </si>
  <si>
    <t>Комиссия банка</t>
  </si>
  <si>
    <t xml:space="preserve">Оплачено за оказанные услуги/ выполненные работы за период 01.05.2021 по 31.12.2021 </t>
  </si>
  <si>
    <t>МУР "Инженерные сети                              г. Долгопрудного"</t>
  </si>
  <si>
    <t>Договор</t>
  </si>
  <si>
    <t>Задолженность за жилищно-коммунальные услуги за собственниками на 01.01.2022 (п.1+п.2-п.3)</t>
  </si>
  <si>
    <t>Остаток/перерасход (-) средств на жилищные услуги на 01.01.2022    (п.4-п.6)</t>
  </si>
  <si>
    <t xml:space="preserve">Договор </t>
  </si>
  <si>
    <t>Остаток/перерасход (-) средств на жилищные услуги на 01.01.2022    (п.3-п.5)</t>
  </si>
  <si>
    <t>МУП "Инженерные сети г. Долгопрудного"</t>
  </si>
  <si>
    <t>ПАО "Мосэнергосбыт"</t>
  </si>
  <si>
    <t xml:space="preserve">Задолженность за жилищно-коммунальные услуги за собственниками на 01.05.2021 </t>
  </si>
  <si>
    <t>Начислено за жилищно- коммунальные услуги за 2021 г.</t>
  </si>
  <si>
    <t>Оплачено собственниками за жилищные коммунальные услуги за период с 01.01.2021 по 31.12.2021</t>
  </si>
  <si>
    <t>Оплачено собственниками за жилищные коммунальные услуги за 2021г. без учета задолженности на 01.01.2021 (п.3-п.1)</t>
  </si>
  <si>
    <t>Задолженность за жилищно-коммунальные услуги за собственниками на 01.01.2022 (п.1+п2-п.3)</t>
  </si>
  <si>
    <t xml:space="preserve">Начислено за жилищно- коммунальные услуги за период с 01.01.2021 по 31.12.2021 </t>
  </si>
  <si>
    <t xml:space="preserve">Оплачено собственниками за жилищно- коммунальные услуги за период с 01.01.2021 по 31.12.2021 </t>
  </si>
  <si>
    <t>Оплачено собственниками за жилищно коммунальные услуги за период с 01.01.21 по 31.12.21без учета задолженности  на 01.01.2021 (п.3-п.1)</t>
  </si>
  <si>
    <t>Остаток/перерасход (-) средств на жилищные услуги на 01.01. 2022 год                 (п.4-п.6)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</si>
</sst>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" fontId="0" fillId="0" borderId="0" xfId="0" applyNumberFormat="1"/>
    <xf numFmtId="0" fontId="1" fillId="0" borderId="0" xfId="0" applyFont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164" fontId="4" fillId="0" borderId="8" xfId="0" applyNumberFormat="1" applyFont="1" applyBorder="1" applyAlignment="1">
      <alignment vertical="center" wrapText="1"/>
    </xf>
    <xf numFmtId="0" fontId="5" fillId="0" borderId="0" xfId="0" applyFont="1"/>
    <xf numFmtId="164" fontId="5" fillId="0" borderId="0" xfId="0" applyNumberFormat="1" applyFont="1"/>
    <xf numFmtId="0" fontId="4" fillId="0" borderId="0" xfId="0" applyFont="1"/>
    <xf numFmtId="164" fontId="7" fillId="0" borderId="12" xfId="0" applyNumberFormat="1" applyFont="1" applyBorder="1" applyAlignment="1">
      <alignment horizontal="right" vertical="center"/>
    </xf>
    <xf numFmtId="164" fontId="4" fillId="0" borderId="8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right" vertical="center"/>
    </xf>
    <xf numFmtId="4" fontId="5" fillId="0" borderId="0" xfId="0" applyNumberFormat="1" applyFont="1"/>
    <xf numFmtId="0" fontId="4" fillId="0" borderId="0" xfId="0" applyFont="1" applyAlignment="1">
      <alignment horizontal="justify" vertical="center"/>
    </xf>
    <xf numFmtId="4" fontId="4" fillId="0" borderId="0" xfId="0" applyNumberFormat="1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0" fillId="0" borderId="0" xfId="0" applyFont="1"/>
    <xf numFmtId="0" fontId="4" fillId="0" borderId="2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vertical="center" wrapText="1"/>
    </xf>
    <xf numFmtId="164" fontId="3" fillId="2" borderId="8" xfId="0" applyNumberFormat="1" applyFont="1" applyFill="1" applyBorder="1" applyAlignment="1">
      <alignment vertical="center" wrapText="1"/>
    </xf>
    <xf numFmtId="164" fontId="8" fillId="0" borderId="8" xfId="0" applyNumberFormat="1" applyFont="1" applyFill="1" applyBorder="1" applyAlignment="1">
      <alignment vertical="center" wrapText="1"/>
    </xf>
    <xf numFmtId="164" fontId="3" fillId="2" borderId="7" xfId="0" applyNumberFormat="1" applyFont="1" applyFill="1" applyBorder="1" applyAlignment="1">
      <alignment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2" fontId="9" fillId="0" borderId="5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5" fillId="0" borderId="5" xfId="0" applyFont="1" applyBorder="1" applyAlignment="1">
      <alignment horizontal="justify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3" fillId="0" borderId="6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top" wrapText="1"/>
    </xf>
    <xf numFmtId="0" fontId="0" fillId="0" borderId="12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zoomScale="77" zoomScaleNormal="77" workbookViewId="0">
      <selection activeCell="C12" sqref="C12:D12"/>
    </sheetView>
  </sheetViews>
  <sheetFormatPr defaultRowHeight="15.75" x14ac:dyDescent="0.25"/>
  <cols>
    <col min="1" max="1" width="6.28515625" style="7" customWidth="1"/>
    <col min="2" max="2" width="70.5703125" style="7" customWidth="1"/>
    <col min="3" max="3" width="36.5703125" style="7" customWidth="1"/>
    <col min="4" max="4" width="38.28515625" style="7" customWidth="1"/>
    <col min="5" max="5" width="25.28515625" style="7" customWidth="1"/>
    <col min="6" max="6" width="16.85546875" style="7" customWidth="1"/>
    <col min="7" max="16384" width="9.140625" style="7"/>
  </cols>
  <sheetData>
    <row r="1" spans="1:6" x14ac:dyDescent="0.25">
      <c r="A1" s="62" t="s">
        <v>85</v>
      </c>
      <c r="B1" s="63"/>
      <c r="C1" s="63"/>
      <c r="D1" s="63"/>
      <c r="E1" s="63"/>
    </row>
    <row r="2" spans="1:6" ht="16.5" thickBot="1" x14ac:dyDescent="0.3">
      <c r="A2" s="13"/>
      <c r="E2" s="14"/>
    </row>
    <row r="3" spans="1:6" ht="31.5" customHeight="1" thickBot="1" x14ac:dyDescent="0.3">
      <c r="A3" s="64" t="s">
        <v>86</v>
      </c>
      <c r="B3" s="65"/>
      <c r="C3" s="65"/>
      <c r="D3" s="65"/>
      <c r="E3" s="66"/>
    </row>
    <row r="4" spans="1:6" ht="38.25" customHeight="1" thickBot="1" x14ac:dyDescent="0.3">
      <c r="A4" s="19">
        <v>1</v>
      </c>
      <c r="B4" s="20" t="s">
        <v>20</v>
      </c>
      <c r="C4" s="67">
        <v>-486333.87</v>
      </c>
      <c r="D4" s="68"/>
      <c r="E4" s="21">
        <v>0</v>
      </c>
    </row>
    <row r="5" spans="1:6" ht="45" customHeight="1" thickBot="1" x14ac:dyDescent="0.3">
      <c r="A5" s="19">
        <v>2</v>
      </c>
      <c r="B5" s="20" t="s">
        <v>79</v>
      </c>
      <c r="C5" s="22">
        <v>362930.31</v>
      </c>
      <c r="D5" s="22">
        <v>357538.73</v>
      </c>
      <c r="E5" s="22">
        <f>C5+D5</f>
        <v>720469.04</v>
      </c>
    </row>
    <row r="6" spans="1:6" ht="33" customHeight="1" thickBot="1" x14ac:dyDescent="0.3">
      <c r="A6" s="19">
        <v>3</v>
      </c>
      <c r="B6" s="20" t="s">
        <v>87</v>
      </c>
      <c r="C6" s="22">
        <v>3643517.52</v>
      </c>
      <c r="D6" s="22">
        <v>4033061.23</v>
      </c>
      <c r="E6" s="22">
        <f t="shared" ref="E6:E7" si="0">C6+D6</f>
        <v>7676578.75</v>
      </c>
    </row>
    <row r="7" spans="1:6" ht="37.5" customHeight="1" thickBot="1" x14ac:dyDescent="0.3">
      <c r="A7" s="19">
        <v>4</v>
      </c>
      <c r="B7" s="20" t="s">
        <v>80</v>
      </c>
      <c r="C7" s="22">
        <v>3542503.3</v>
      </c>
      <c r="D7" s="22">
        <v>3884417.55</v>
      </c>
      <c r="E7" s="22">
        <f t="shared" si="0"/>
        <v>7426920.8499999996</v>
      </c>
    </row>
    <row r="8" spans="1:6" ht="35.25" customHeight="1" thickBot="1" x14ac:dyDescent="0.3">
      <c r="A8" s="19">
        <v>5</v>
      </c>
      <c r="B8" s="20" t="s">
        <v>81</v>
      </c>
      <c r="C8" s="22">
        <f>C5+C6-C7</f>
        <v>463944.53000000026</v>
      </c>
      <c r="D8" s="22">
        <f>D5+D6-D7</f>
        <v>506182.41000000015</v>
      </c>
      <c r="E8" s="22">
        <f>C8+D8</f>
        <v>970126.94000000041</v>
      </c>
      <c r="F8" s="25"/>
    </row>
    <row r="9" spans="1:6" ht="29.25" customHeight="1" thickBot="1" x14ac:dyDescent="0.3">
      <c r="A9" s="19">
        <v>6</v>
      </c>
      <c r="B9" s="20" t="s">
        <v>82</v>
      </c>
      <c r="C9" s="23">
        <f>'Расшифр С-11 (2020)'!C8</f>
        <v>3320870.1</v>
      </c>
      <c r="D9" s="23">
        <f>'Расшифр С-11 (2020)'!C2</f>
        <v>2400223.7599999998</v>
      </c>
      <c r="E9" s="22">
        <f>C9+D9</f>
        <v>5721093.8599999994</v>
      </c>
      <c r="F9" s="25"/>
    </row>
    <row r="10" spans="1:6" ht="29.25" customHeight="1" thickBot="1" x14ac:dyDescent="0.3">
      <c r="A10" s="19">
        <v>7</v>
      </c>
      <c r="B10" s="20" t="s">
        <v>92</v>
      </c>
      <c r="C10" s="23">
        <f>C7-C9</f>
        <v>221633.19999999972</v>
      </c>
      <c r="D10" s="23">
        <f>D7-D9</f>
        <v>1484193.79</v>
      </c>
      <c r="E10" s="22">
        <f>C10+D10</f>
        <v>1705826.9899999998</v>
      </c>
      <c r="F10" s="25"/>
    </row>
    <row r="11" spans="1:6" ht="38.25" customHeight="1" thickBot="1" x14ac:dyDescent="0.3">
      <c r="A11" s="19">
        <v>8</v>
      </c>
      <c r="B11" s="20" t="s">
        <v>91</v>
      </c>
      <c r="C11" s="69">
        <v>0</v>
      </c>
      <c r="D11" s="70"/>
      <c r="E11" s="21"/>
    </row>
    <row r="12" spans="1:6" ht="38.25" customHeight="1" thickBot="1" x14ac:dyDescent="0.3">
      <c r="A12" s="19">
        <v>9</v>
      </c>
      <c r="B12" s="20" t="s">
        <v>93</v>
      </c>
      <c r="C12" s="60">
        <f>C4+E10-C11</f>
        <v>1219493.1199999996</v>
      </c>
      <c r="D12" s="61"/>
      <c r="E12" s="21"/>
    </row>
    <row r="13" spans="1:6" x14ac:dyDescent="0.25">
      <c r="A13" s="26"/>
    </row>
    <row r="14" spans="1:6" x14ac:dyDescent="0.25">
      <c r="A14" s="9"/>
      <c r="B14" s="9"/>
      <c r="C14" s="27"/>
      <c r="D14" s="25"/>
    </row>
    <row r="15" spans="1:6" x14ac:dyDescent="0.25">
      <c r="A15" s="9"/>
      <c r="B15" s="9"/>
      <c r="C15" s="9"/>
    </row>
    <row r="16" spans="1:6" x14ac:dyDescent="0.25">
      <c r="A16" s="9"/>
      <c r="B16" s="9"/>
      <c r="C16" s="9"/>
    </row>
    <row r="17" spans="1:3" x14ac:dyDescent="0.25">
      <c r="A17" s="9"/>
      <c r="B17" s="9"/>
      <c r="C17" s="9"/>
    </row>
    <row r="18" spans="1:3" x14ac:dyDescent="0.25">
      <c r="A18" s="28"/>
    </row>
    <row r="19" spans="1:3" x14ac:dyDescent="0.25">
      <c r="A19" s="29"/>
    </row>
  </sheetData>
  <mergeCells count="5">
    <mergeCell ref="C12:D12"/>
    <mergeCell ref="A1:E1"/>
    <mergeCell ref="A3:E3"/>
    <mergeCell ref="C4:D4"/>
    <mergeCell ref="C11:D11"/>
  </mergeCells>
  <pageMargins left="0.7" right="0.7" top="0.75" bottom="0.7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15"/>
  <sheetViews>
    <sheetView zoomScale="86" zoomScaleNormal="86" workbookViewId="0">
      <selection activeCell="E9" sqref="E9"/>
    </sheetView>
  </sheetViews>
  <sheetFormatPr defaultRowHeight="15.75" x14ac:dyDescent="0.25"/>
  <cols>
    <col min="1" max="1" width="54" style="7" customWidth="1"/>
    <col min="2" max="2" width="31.42578125" style="7" customWidth="1"/>
    <col min="3" max="3" width="20.85546875" style="8" customWidth="1"/>
    <col min="4" max="4" width="31" customWidth="1"/>
    <col min="5" max="5" width="47.140625" customWidth="1"/>
  </cols>
  <sheetData>
    <row r="1" spans="1:3" ht="44.25" customHeight="1" thickBot="1" x14ac:dyDescent="0.3">
      <c r="A1" s="79" t="s">
        <v>56</v>
      </c>
      <c r="B1" s="80"/>
      <c r="C1" s="10">
        <f>C2+C7</f>
        <v>623763.67999999993</v>
      </c>
    </row>
    <row r="2" spans="1:3" ht="32.25" thickBot="1" x14ac:dyDescent="0.3">
      <c r="A2" s="33" t="s">
        <v>46</v>
      </c>
      <c r="B2" s="34" t="s">
        <v>48</v>
      </c>
      <c r="C2" s="35">
        <f>C3+C4+C5+C6</f>
        <v>380446.01999999996</v>
      </c>
    </row>
    <row r="3" spans="1:3" ht="32.25" thickBot="1" x14ac:dyDescent="0.3">
      <c r="A3" s="5" t="s">
        <v>23</v>
      </c>
      <c r="B3" s="5" t="s">
        <v>51</v>
      </c>
      <c r="C3" s="6">
        <f>42162.67+37441.62</f>
        <v>79604.290000000008</v>
      </c>
    </row>
    <row r="4" spans="1:3" ht="32.25" thickBot="1" x14ac:dyDescent="0.3">
      <c r="A4" s="5" t="s">
        <v>22</v>
      </c>
      <c r="B4" s="5" t="s">
        <v>51</v>
      </c>
      <c r="C4" s="6">
        <f>24743.62+49033.01</f>
        <v>73776.63</v>
      </c>
    </row>
    <row r="5" spans="1:3" ht="32.25" thickBot="1" x14ac:dyDescent="0.3">
      <c r="A5" s="5" t="s">
        <v>24</v>
      </c>
      <c r="B5" s="5" t="s">
        <v>51</v>
      </c>
      <c r="C5" s="6">
        <v>176805.3</v>
      </c>
    </row>
    <row r="6" spans="1:3" ht="16.5" thickBot="1" x14ac:dyDescent="0.3">
      <c r="A6" s="5" t="s">
        <v>25</v>
      </c>
      <c r="B6" s="5" t="s">
        <v>27</v>
      </c>
      <c r="C6" s="6">
        <v>50259.8</v>
      </c>
    </row>
    <row r="7" spans="1:3" ht="48" thickBot="1" x14ac:dyDescent="0.3">
      <c r="A7" s="33" t="s">
        <v>47</v>
      </c>
      <c r="B7" s="34" t="s">
        <v>49</v>
      </c>
      <c r="C7" s="36">
        <f>C8+C9+C10+C11+C12+C13+C14+C15</f>
        <v>243317.66</v>
      </c>
    </row>
    <row r="8" spans="1:3" ht="32.25" thickBot="1" x14ac:dyDescent="0.3">
      <c r="A8" s="5" t="s">
        <v>3</v>
      </c>
      <c r="B8" s="5" t="s">
        <v>28</v>
      </c>
      <c r="C8" s="11">
        <v>970.09</v>
      </c>
    </row>
    <row r="9" spans="1:3" ht="32.25" thickBot="1" x14ac:dyDescent="0.3">
      <c r="A9" s="5" t="s">
        <v>4</v>
      </c>
      <c r="B9" s="5" t="s">
        <v>31</v>
      </c>
      <c r="C9" s="11">
        <v>47722.86</v>
      </c>
    </row>
    <row r="10" spans="1:3" ht="32.25" thickBot="1" x14ac:dyDescent="0.3">
      <c r="A10" s="5" t="s">
        <v>35</v>
      </c>
      <c r="B10" s="5" t="s">
        <v>0</v>
      </c>
      <c r="C10" s="11">
        <f>116063-16651+3900</f>
        <v>103312</v>
      </c>
    </row>
    <row r="11" spans="1:3" ht="16.5" thickBot="1" x14ac:dyDescent="0.3">
      <c r="A11" s="5" t="s">
        <v>6</v>
      </c>
      <c r="B11" s="5" t="s">
        <v>0</v>
      </c>
      <c r="C11" s="11">
        <f>19534-3900</f>
        <v>15634</v>
      </c>
    </row>
    <row r="12" spans="1:3" ht="16.5" thickBot="1" x14ac:dyDescent="0.3">
      <c r="A12" s="5" t="s">
        <v>32</v>
      </c>
      <c r="B12" s="5" t="s">
        <v>0</v>
      </c>
      <c r="C12" s="11">
        <v>1383</v>
      </c>
    </row>
    <row r="13" spans="1:3" ht="16.5" thickBot="1" x14ac:dyDescent="0.3">
      <c r="A13" s="5" t="s">
        <v>57</v>
      </c>
      <c r="B13" s="5" t="s">
        <v>0</v>
      </c>
      <c r="C13" s="11">
        <v>16651</v>
      </c>
    </row>
    <row r="14" spans="1:3" ht="32.25" thickBot="1" x14ac:dyDescent="0.3">
      <c r="A14" s="12" t="s">
        <v>7</v>
      </c>
      <c r="B14" s="5" t="s">
        <v>36</v>
      </c>
      <c r="C14" s="11">
        <v>12460</v>
      </c>
    </row>
    <row r="15" spans="1:3" ht="126.75" thickBot="1" x14ac:dyDescent="0.3">
      <c r="A15" s="5" t="s">
        <v>37</v>
      </c>
      <c r="B15" s="5" t="s">
        <v>0</v>
      </c>
      <c r="C15" s="11">
        <v>45184.71</v>
      </c>
    </row>
  </sheetData>
  <mergeCells count="1">
    <mergeCell ref="A1:B1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1"/>
  <sheetViews>
    <sheetView zoomScale="86" zoomScaleNormal="86" workbookViewId="0">
      <selection activeCell="D19" sqref="D19"/>
    </sheetView>
  </sheetViews>
  <sheetFormatPr defaultRowHeight="15.75" x14ac:dyDescent="0.25"/>
  <cols>
    <col min="1" max="1" width="54" style="7" customWidth="1"/>
    <col min="2" max="2" width="31.42578125" style="7" customWidth="1"/>
    <col min="3" max="3" width="20.85546875" style="8" customWidth="1"/>
    <col min="4" max="4" width="31" customWidth="1"/>
    <col min="5" max="5" width="47.140625" customWidth="1"/>
  </cols>
  <sheetData>
    <row r="1" spans="1:3" ht="70.5" customHeight="1" thickBot="1" x14ac:dyDescent="0.3">
      <c r="A1" s="71" t="s">
        <v>98</v>
      </c>
      <c r="B1" s="72"/>
      <c r="C1" s="24">
        <f>C2+C8</f>
        <v>21671324.130000003</v>
      </c>
    </row>
    <row r="2" spans="1:3" ht="32.25" thickBot="1" x14ac:dyDescent="0.3">
      <c r="A2" s="33" t="s">
        <v>46</v>
      </c>
      <c r="B2" s="34" t="s">
        <v>48</v>
      </c>
      <c r="C2" s="38">
        <f>C3+C4+C5+C6+C7</f>
        <v>11959356.220000001</v>
      </c>
    </row>
    <row r="3" spans="1:3" ht="32.25" thickBot="1" x14ac:dyDescent="0.3">
      <c r="A3" s="5" t="s">
        <v>23</v>
      </c>
      <c r="B3" s="5" t="s">
        <v>122</v>
      </c>
      <c r="C3" s="6">
        <v>3125682.56</v>
      </c>
    </row>
    <row r="4" spans="1:3" ht="16.5" thickBot="1" x14ac:dyDescent="0.3">
      <c r="A4" s="5" t="s">
        <v>39</v>
      </c>
      <c r="B4" s="5" t="s">
        <v>40</v>
      </c>
      <c r="C4" s="6">
        <v>7784616.0999999996</v>
      </c>
    </row>
    <row r="5" spans="1:3" ht="16.5" thickBot="1" x14ac:dyDescent="0.3">
      <c r="A5" s="5"/>
      <c r="B5" s="5"/>
      <c r="C5" s="6">
        <v>0</v>
      </c>
    </row>
    <row r="6" spans="1:3" ht="16.5" thickBot="1" x14ac:dyDescent="0.3">
      <c r="A6" s="5" t="s">
        <v>41</v>
      </c>
      <c r="B6" s="5" t="s">
        <v>26</v>
      </c>
      <c r="C6" s="6">
        <v>9000</v>
      </c>
    </row>
    <row r="7" spans="1:3" ht="16.5" thickBot="1" x14ac:dyDescent="0.3">
      <c r="A7" s="5" t="s">
        <v>42</v>
      </c>
      <c r="B7" s="5" t="s">
        <v>116</v>
      </c>
      <c r="C7" s="6">
        <v>1040057.56</v>
      </c>
    </row>
    <row r="8" spans="1:3" ht="48" thickBot="1" x14ac:dyDescent="0.3">
      <c r="A8" s="33" t="s">
        <v>47</v>
      </c>
      <c r="B8" s="34" t="s">
        <v>49</v>
      </c>
      <c r="C8" s="38">
        <f>C9+C10+C11+C12+C13+C15+C16+C17+C18+C19+C20+C21+C14</f>
        <v>9711967.9100000001</v>
      </c>
    </row>
    <row r="9" spans="1:3" ht="16.5" thickBot="1" x14ac:dyDescent="0.3">
      <c r="A9" s="5" t="s">
        <v>30</v>
      </c>
      <c r="B9" s="5" t="s">
        <v>29</v>
      </c>
      <c r="C9" s="11">
        <v>66471.350000000006</v>
      </c>
    </row>
    <row r="10" spans="1:3" ht="32.25" thickBot="1" x14ac:dyDescent="0.3">
      <c r="A10" s="5" t="s">
        <v>4</v>
      </c>
      <c r="B10" s="5" t="s">
        <v>31</v>
      </c>
      <c r="C10" s="11">
        <v>1409676</v>
      </c>
    </row>
    <row r="11" spans="1:3" ht="32.25" thickBot="1" x14ac:dyDescent="0.3">
      <c r="A11" s="5" t="s">
        <v>54</v>
      </c>
      <c r="B11" s="5" t="s">
        <v>50</v>
      </c>
      <c r="C11" s="11">
        <v>2335631.86</v>
      </c>
    </row>
    <row r="12" spans="1:3" ht="16.5" thickBot="1" x14ac:dyDescent="0.3">
      <c r="A12" s="5" t="s">
        <v>6</v>
      </c>
      <c r="B12" s="5" t="s">
        <v>50</v>
      </c>
      <c r="C12" s="11">
        <v>476371.37</v>
      </c>
    </row>
    <row r="13" spans="1:3" ht="16.5" thickBot="1" x14ac:dyDescent="0.3">
      <c r="A13" s="5" t="s">
        <v>32</v>
      </c>
      <c r="B13" s="5" t="s">
        <v>50</v>
      </c>
      <c r="C13" s="11">
        <v>510285.6</v>
      </c>
    </row>
    <row r="14" spans="1:3" ht="16.5" thickBot="1" x14ac:dyDescent="0.3">
      <c r="A14" s="5" t="s">
        <v>120</v>
      </c>
      <c r="B14" s="5"/>
      <c r="C14" s="11">
        <v>237893</v>
      </c>
    </row>
    <row r="15" spans="1:3" ht="16.5" thickBot="1" x14ac:dyDescent="0.3">
      <c r="A15" s="5" t="s">
        <v>63</v>
      </c>
      <c r="B15" s="5" t="s">
        <v>123</v>
      </c>
      <c r="C15" s="11">
        <v>2428056.37</v>
      </c>
    </row>
    <row r="16" spans="1:3" ht="16.5" thickBot="1" x14ac:dyDescent="0.3">
      <c r="A16" s="12" t="s">
        <v>42</v>
      </c>
      <c r="B16" s="5" t="s">
        <v>116</v>
      </c>
      <c r="C16" s="11">
        <v>1040056</v>
      </c>
    </row>
    <row r="17" spans="1:3" ht="16.5" thickBot="1" x14ac:dyDescent="0.3">
      <c r="A17" s="12" t="s">
        <v>99</v>
      </c>
      <c r="B17" s="5" t="s">
        <v>123</v>
      </c>
      <c r="C17" s="11">
        <v>44000</v>
      </c>
    </row>
    <row r="18" spans="1:3" ht="16.5" thickBot="1" x14ac:dyDescent="0.3">
      <c r="A18" s="5" t="s">
        <v>76</v>
      </c>
      <c r="B18" s="5" t="s">
        <v>123</v>
      </c>
      <c r="C18" s="11">
        <v>111848</v>
      </c>
    </row>
    <row r="19" spans="1:3" ht="126.75" thickBot="1" x14ac:dyDescent="0.3">
      <c r="A19" s="5" t="s">
        <v>37</v>
      </c>
      <c r="B19" s="5" t="s">
        <v>50</v>
      </c>
      <c r="C19" s="11">
        <v>814872.36</v>
      </c>
    </row>
    <row r="20" spans="1:3" ht="16.5" thickBot="1" x14ac:dyDescent="0.3">
      <c r="A20" s="5" t="s">
        <v>9</v>
      </c>
      <c r="B20" s="5" t="s">
        <v>50</v>
      </c>
      <c r="C20" s="11">
        <v>236806</v>
      </c>
    </row>
    <row r="21" spans="1:3" ht="16.5" thickBot="1" x14ac:dyDescent="0.3">
      <c r="A21" s="5" t="s">
        <v>2</v>
      </c>
      <c r="B21" s="5"/>
      <c r="C21" s="6">
        <v>0</v>
      </c>
    </row>
  </sheetData>
  <mergeCells count="1">
    <mergeCell ref="A1:B1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5"/>
  <sheetViews>
    <sheetView topLeftCell="A4" zoomScaleNormal="100" workbookViewId="0">
      <selection activeCell="B10" sqref="B10"/>
    </sheetView>
  </sheetViews>
  <sheetFormatPr defaultRowHeight="15" x14ac:dyDescent="0.25"/>
  <cols>
    <col min="1" max="1" width="6.28515625" customWidth="1"/>
    <col min="2" max="2" width="70.5703125" customWidth="1"/>
    <col min="3" max="3" width="36.5703125" customWidth="1"/>
    <col min="4" max="4" width="38.28515625" customWidth="1"/>
    <col min="5" max="5" width="31" customWidth="1"/>
    <col min="6" max="6" width="30" customWidth="1"/>
  </cols>
  <sheetData>
    <row r="1" spans="1:6" ht="18.75" x14ac:dyDescent="0.3">
      <c r="A1" s="73" t="s">
        <v>102</v>
      </c>
      <c r="B1" s="74"/>
      <c r="C1" s="74"/>
      <c r="D1" s="74"/>
      <c r="E1" s="74"/>
    </row>
    <row r="2" spans="1:6" ht="16.5" thickBot="1" x14ac:dyDescent="0.3">
      <c r="A2" s="13"/>
      <c r="B2" s="7"/>
      <c r="C2" s="7"/>
      <c r="D2" s="7"/>
      <c r="E2" s="14" t="s">
        <v>44</v>
      </c>
    </row>
    <row r="3" spans="1:6" ht="57" customHeight="1" thickBot="1" x14ac:dyDescent="0.3">
      <c r="A3" s="15" t="s">
        <v>1</v>
      </c>
      <c r="B3" s="15" t="s">
        <v>74</v>
      </c>
      <c r="C3" s="16" t="s">
        <v>38</v>
      </c>
      <c r="D3" s="17" t="s">
        <v>45</v>
      </c>
      <c r="E3" s="18" t="s">
        <v>10</v>
      </c>
    </row>
    <row r="4" spans="1:6" ht="57" customHeight="1" thickBot="1" x14ac:dyDescent="0.3">
      <c r="A4" s="19">
        <v>1</v>
      </c>
      <c r="B4" s="20" t="s">
        <v>108</v>
      </c>
      <c r="C4" s="18">
        <v>2486626.96</v>
      </c>
      <c r="D4" s="47">
        <v>3451415.74</v>
      </c>
      <c r="E4" s="44">
        <f>C4+D4</f>
        <v>5938042.7000000002</v>
      </c>
    </row>
    <row r="5" spans="1:6" ht="33" customHeight="1" thickBot="1" x14ac:dyDescent="0.3">
      <c r="A5" s="19">
        <v>2</v>
      </c>
      <c r="B5" s="20" t="s">
        <v>135</v>
      </c>
      <c r="C5" s="22">
        <v>11129742.6</v>
      </c>
      <c r="D5" s="22">
        <v>11587032.1</v>
      </c>
      <c r="E5" s="22">
        <f t="shared" ref="E5:E6" si="0">C5+D5</f>
        <v>22716774.699999999</v>
      </c>
      <c r="F5" s="43">
        <v>7500898.96</v>
      </c>
    </row>
    <row r="6" spans="1:6" ht="37.5" customHeight="1" thickBot="1" x14ac:dyDescent="0.3">
      <c r="A6" s="19">
        <v>3</v>
      </c>
      <c r="B6" s="20" t="s">
        <v>136</v>
      </c>
      <c r="C6" s="22">
        <v>11915613.99</v>
      </c>
      <c r="D6" s="22">
        <v>12684313.050000001</v>
      </c>
      <c r="E6" s="22">
        <f t="shared" si="0"/>
        <v>24599927.039999999</v>
      </c>
    </row>
    <row r="7" spans="1:6" ht="51" customHeight="1" thickBot="1" x14ac:dyDescent="0.3">
      <c r="A7" s="19">
        <v>4</v>
      </c>
      <c r="B7" s="20" t="s">
        <v>137</v>
      </c>
      <c r="C7" s="22">
        <f>C6-C4</f>
        <v>9428987.0300000012</v>
      </c>
      <c r="D7" s="22">
        <f>D6-D4</f>
        <v>9232897.3100000005</v>
      </c>
      <c r="E7" s="22">
        <f>C7+D7</f>
        <v>18661884.340000004</v>
      </c>
    </row>
    <row r="8" spans="1:6" ht="35.25" customHeight="1" thickBot="1" x14ac:dyDescent="0.3">
      <c r="A8" s="40">
        <v>5</v>
      </c>
      <c r="B8" s="41" t="s">
        <v>124</v>
      </c>
      <c r="C8" s="42">
        <f>C4+C5-C6</f>
        <v>1700755.5699999984</v>
      </c>
      <c r="D8" s="42">
        <f>D4+D5-D6</f>
        <v>2354134.7899999991</v>
      </c>
      <c r="E8" s="39">
        <f>C8+D8</f>
        <v>4054890.3599999975</v>
      </c>
    </row>
    <row r="9" spans="1:6" ht="36" customHeight="1" thickBot="1" x14ac:dyDescent="0.3">
      <c r="A9" s="19">
        <v>6</v>
      </c>
      <c r="B9" s="20" t="s">
        <v>101</v>
      </c>
      <c r="C9" s="23">
        <f>'Расшифр НШ-12 декабрь'!C8</f>
        <v>9711967.9100000001</v>
      </c>
      <c r="D9" s="23">
        <f>'Расшифр НШ-12 декабрь'!C2</f>
        <v>11959356.220000001</v>
      </c>
      <c r="E9" s="22">
        <f>C9+D9</f>
        <v>21671324.130000003</v>
      </c>
    </row>
    <row r="10" spans="1:6" s="7" customFormat="1" ht="38.25" customHeight="1" thickBot="1" x14ac:dyDescent="0.3">
      <c r="A10" s="19">
        <v>7</v>
      </c>
      <c r="B10" s="20" t="s">
        <v>125</v>
      </c>
      <c r="C10" s="48">
        <f>C7-C9</f>
        <v>-282980.87999999896</v>
      </c>
      <c r="D10" s="49">
        <f>D7-D9</f>
        <v>-2726458.91</v>
      </c>
      <c r="E10" s="51">
        <f>C10+D10</f>
        <v>-3009439.7899999991</v>
      </c>
    </row>
    <row r="11" spans="1:6" x14ac:dyDescent="0.25">
      <c r="A11" s="45"/>
      <c r="B11" s="45"/>
      <c r="C11" s="45"/>
    </row>
    <row r="12" spans="1:6" x14ac:dyDescent="0.25">
      <c r="A12" s="45"/>
      <c r="B12" s="45"/>
      <c r="C12" s="45"/>
    </row>
    <row r="13" spans="1:6" x14ac:dyDescent="0.25">
      <c r="A13" s="45"/>
      <c r="B13" s="50"/>
      <c r="C13" s="45"/>
    </row>
    <row r="14" spans="1:6" x14ac:dyDescent="0.25">
      <c r="A14" s="4"/>
      <c r="B14" s="3"/>
    </row>
    <row r="15" spans="1:6" x14ac:dyDescent="0.25">
      <c r="A15" s="1"/>
    </row>
  </sheetData>
  <mergeCells count="1">
    <mergeCell ref="A1:E1"/>
  </mergeCells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6"/>
  <sheetViews>
    <sheetView zoomScaleNormal="100" workbookViewId="0">
      <selection activeCell="B4" sqref="B4"/>
    </sheetView>
  </sheetViews>
  <sheetFormatPr defaultRowHeight="15" x14ac:dyDescent="0.25"/>
  <cols>
    <col min="1" max="1" width="6.28515625" customWidth="1"/>
    <col min="2" max="2" width="70.5703125" customWidth="1"/>
    <col min="3" max="3" width="36.5703125" customWidth="1"/>
    <col min="4" max="4" width="38.28515625" customWidth="1"/>
    <col min="5" max="5" width="31" customWidth="1"/>
    <col min="6" max="6" width="30" customWidth="1"/>
  </cols>
  <sheetData>
    <row r="1" spans="1:7" ht="18.75" x14ac:dyDescent="0.3">
      <c r="A1" s="73" t="s">
        <v>111</v>
      </c>
      <c r="B1" s="74"/>
      <c r="C1" s="74"/>
      <c r="D1" s="74"/>
      <c r="E1" s="74"/>
    </row>
    <row r="2" spans="1:7" ht="16.5" thickBot="1" x14ac:dyDescent="0.3">
      <c r="A2" s="13"/>
      <c r="B2" s="7"/>
      <c r="C2" s="7"/>
      <c r="D2" s="7"/>
      <c r="E2" s="14" t="s">
        <v>44</v>
      </c>
    </row>
    <row r="3" spans="1:7" ht="57" customHeight="1" thickBot="1" x14ac:dyDescent="0.3">
      <c r="A3" s="15" t="s">
        <v>1</v>
      </c>
      <c r="B3" s="15" t="s">
        <v>74</v>
      </c>
      <c r="C3" s="16" t="s">
        <v>38</v>
      </c>
      <c r="D3" s="17" t="s">
        <v>45</v>
      </c>
      <c r="E3" s="18" t="s">
        <v>10</v>
      </c>
    </row>
    <row r="4" spans="1:7" ht="57" customHeight="1" thickBot="1" x14ac:dyDescent="0.3">
      <c r="A4" s="19">
        <v>1</v>
      </c>
      <c r="B4" s="20" t="s">
        <v>130</v>
      </c>
      <c r="C4" s="46">
        <v>0</v>
      </c>
      <c r="D4" s="18">
        <v>0</v>
      </c>
      <c r="E4" s="44"/>
    </row>
    <row r="5" spans="1:7" ht="33" customHeight="1" thickBot="1" x14ac:dyDescent="0.3">
      <c r="A5" s="19">
        <v>2</v>
      </c>
      <c r="B5" s="20" t="s">
        <v>110</v>
      </c>
      <c r="C5" s="22">
        <v>8175187.3700000001</v>
      </c>
      <c r="D5" s="22">
        <v>5660910.3700000001</v>
      </c>
      <c r="E5" s="22">
        <f t="shared" ref="E5:E6" si="0">C5+D5</f>
        <v>13836097.74</v>
      </c>
      <c r="F5" s="53"/>
      <c r="G5" s="54"/>
    </row>
    <row r="6" spans="1:7" ht="37.5" customHeight="1" thickBot="1" x14ac:dyDescent="0.3">
      <c r="A6" s="19">
        <v>3</v>
      </c>
      <c r="B6" s="20" t="s">
        <v>112</v>
      </c>
      <c r="C6" s="22">
        <v>6830522.9699999997</v>
      </c>
      <c r="D6" s="22">
        <v>4234536.72</v>
      </c>
      <c r="E6" s="22">
        <f t="shared" si="0"/>
        <v>11065059.689999999</v>
      </c>
    </row>
    <row r="7" spans="1:7" ht="35.25" customHeight="1" thickBot="1" x14ac:dyDescent="0.3">
      <c r="A7" s="40">
        <v>4</v>
      </c>
      <c r="B7" s="41" t="s">
        <v>100</v>
      </c>
      <c r="C7" s="42">
        <f>C5-C6</f>
        <v>1344664.4000000004</v>
      </c>
      <c r="D7" s="42">
        <f>D5-D6</f>
        <v>1426373.6500000004</v>
      </c>
      <c r="E7" s="39">
        <f>C7+D7</f>
        <v>2771038.0500000007</v>
      </c>
    </row>
    <row r="8" spans="1:7" ht="36" customHeight="1" thickBot="1" x14ac:dyDescent="0.3">
      <c r="A8" s="19">
        <v>5</v>
      </c>
      <c r="B8" s="20" t="s">
        <v>121</v>
      </c>
      <c r="C8" s="23">
        <f>'Расшифр Госп.10 2021'!C8</f>
        <v>7005060.0899999999</v>
      </c>
      <c r="D8" s="23">
        <f>'Расшифр Госп.10 2021'!C2</f>
        <v>5253209.8100000005</v>
      </c>
      <c r="E8" s="22">
        <f>C8+D8</f>
        <v>12258269.9</v>
      </c>
    </row>
    <row r="9" spans="1:7" s="7" customFormat="1" ht="38.25" customHeight="1" thickBot="1" x14ac:dyDescent="0.3">
      <c r="A9" s="19">
        <v>6</v>
      </c>
      <c r="B9" s="20" t="s">
        <v>127</v>
      </c>
      <c r="C9" s="48">
        <f>C6-C8</f>
        <v>-174537.12000000011</v>
      </c>
      <c r="D9" s="52">
        <f>D6-D8</f>
        <v>-1018673.0900000008</v>
      </c>
      <c r="E9" s="51">
        <f>C9+D9</f>
        <v>-1193210.2100000009</v>
      </c>
    </row>
    <row r="10" spans="1:7" x14ac:dyDescent="0.25">
      <c r="A10" s="2"/>
      <c r="B10" s="2"/>
      <c r="C10" s="2"/>
    </row>
    <row r="11" spans="1:7" x14ac:dyDescent="0.25">
      <c r="A11" s="2"/>
      <c r="B11" s="2"/>
      <c r="C11" s="2"/>
    </row>
    <row r="12" spans="1:7" x14ac:dyDescent="0.25">
      <c r="A12" s="2"/>
      <c r="B12" s="2"/>
      <c r="C12" s="2"/>
    </row>
    <row r="13" spans="1:7" x14ac:dyDescent="0.25">
      <c r="A13" s="4"/>
    </row>
    <row r="14" spans="1:7" x14ac:dyDescent="0.25">
      <c r="A14" s="1"/>
      <c r="B14" t="s">
        <v>83</v>
      </c>
      <c r="C14">
        <v>1341280.48</v>
      </c>
    </row>
    <row r="15" spans="1:7" x14ac:dyDescent="0.25">
      <c r="B15" t="s">
        <v>84</v>
      </c>
      <c r="C15">
        <v>1239225.1299999999</v>
      </c>
    </row>
    <row r="16" spans="1:7" x14ac:dyDescent="0.25">
      <c r="C16">
        <f>C14+C15</f>
        <v>2580505.61</v>
      </c>
    </row>
  </sheetData>
  <mergeCells count="1">
    <mergeCell ref="A1:E1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25"/>
  <sheetViews>
    <sheetView zoomScale="86" zoomScaleNormal="86" workbookViewId="0">
      <selection sqref="A1:B1"/>
    </sheetView>
  </sheetViews>
  <sheetFormatPr defaultRowHeight="15.75" x14ac:dyDescent="0.25"/>
  <cols>
    <col min="1" max="1" width="54" style="7" customWidth="1"/>
    <col min="2" max="2" width="31.42578125" style="7" customWidth="1"/>
    <col min="3" max="3" width="20.85546875" style="8" customWidth="1"/>
    <col min="4" max="4" width="31" customWidth="1"/>
    <col min="5" max="5" width="47.140625" customWidth="1"/>
  </cols>
  <sheetData>
    <row r="1" spans="1:3" ht="70.5" customHeight="1" thickBot="1" x14ac:dyDescent="0.3">
      <c r="A1" s="71" t="s">
        <v>113</v>
      </c>
      <c r="B1" s="72"/>
      <c r="C1" s="24">
        <f>C2+C8</f>
        <v>12258269.9</v>
      </c>
    </row>
    <row r="2" spans="1:3" ht="32.25" thickBot="1" x14ac:dyDescent="0.3">
      <c r="A2" s="33" t="s">
        <v>46</v>
      </c>
      <c r="B2" s="34" t="s">
        <v>48</v>
      </c>
      <c r="C2" s="38">
        <f>C3+C4+C5+C6+C7</f>
        <v>5253209.8100000005</v>
      </c>
    </row>
    <row r="3" spans="1:3" ht="32.25" thickBot="1" x14ac:dyDescent="0.3">
      <c r="A3" s="5" t="s">
        <v>23</v>
      </c>
      <c r="B3" s="5" t="s">
        <v>115</v>
      </c>
      <c r="C3" s="6">
        <v>2701674.7</v>
      </c>
    </row>
    <row r="4" spans="1:3" ht="16.5" thickBot="1" x14ac:dyDescent="0.3">
      <c r="A4" s="5" t="s">
        <v>39</v>
      </c>
      <c r="B4" s="5" t="s">
        <v>114</v>
      </c>
      <c r="C4" s="6">
        <v>2531135.11</v>
      </c>
    </row>
    <row r="5" spans="1:3" ht="16.5" thickBot="1" x14ac:dyDescent="0.3">
      <c r="A5" s="5" t="s">
        <v>25</v>
      </c>
      <c r="B5" s="5" t="s">
        <v>26</v>
      </c>
      <c r="C5" s="6">
        <v>20400</v>
      </c>
    </row>
    <row r="6" spans="1:3" ht="16.5" thickBot="1" x14ac:dyDescent="0.3">
      <c r="A6" s="5"/>
      <c r="B6" s="5"/>
      <c r="C6" s="6"/>
    </row>
    <row r="7" spans="1:3" ht="16.5" thickBot="1" x14ac:dyDescent="0.3">
      <c r="A7" s="5"/>
      <c r="B7" s="5"/>
      <c r="C7" s="6"/>
    </row>
    <row r="8" spans="1:3" ht="48" thickBot="1" x14ac:dyDescent="0.3">
      <c r="A8" s="33" t="s">
        <v>47</v>
      </c>
      <c r="B8" s="34" t="s">
        <v>49</v>
      </c>
      <c r="C8" s="38">
        <f>C9+C10+C12+C13+C14+C16+C18+C21+C22+C23+C24+C25+C15+C11+C17+C19+C20</f>
        <v>7005060.0899999999</v>
      </c>
    </row>
    <row r="9" spans="1:3" ht="16.5" thickBot="1" x14ac:dyDescent="0.3">
      <c r="A9" s="5" t="s">
        <v>30</v>
      </c>
      <c r="B9" s="5" t="s">
        <v>29</v>
      </c>
      <c r="C9" s="11">
        <v>50053</v>
      </c>
    </row>
    <row r="10" spans="1:3" ht="32.25" thickBot="1" x14ac:dyDescent="0.3">
      <c r="A10" s="5" t="s">
        <v>4</v>
      </c>
      <c r="B10" s="5" t="s">
        <v>31</v>
      </c>
      <c r="C10" s="11">
        <v>1062971.8700000001</v>
      </c>
    </row>
    <row r="11" spans="1:3" ht="16.5" thickBot="1" x14ac:dyDescent="0.3">
      <c r="A11" s="5" t="s">
        <v>42</v>
      </c>
      <c r="B11" s="5" t="s">
        <v>116</v>
      </c>
      <c r="C11" s="11">
        <v>1063360.06</v>
      </c>
    </row>
    <row r="12" spans="1:3" ht="32.25" thickBot="1" x14ac:dyDescent="0.3">
      <c r="A12" s="5" t="s">
        <v>54</v>
      </c>
      <c r="B12" s="5" t="s">
        <v>50</v>
      </c>
      <c r="C12" s="11">
        <v>1287140.51</v>
      </c>
    </row>
    <row r="13" spans="1:3" ht="16.5" thickBot="1" x14ac:dyDescent="0.3">
      <c r="A13" s="5" t="s">
        <v>6</v>
      </c>
      <c r="B13" s="5" t="s">
        <v>50</v>
      </c>
      <c r="C13" s="11">
        <v>266261.09000000003</v>
      </c>
    </row>
    <row r="14" spans="1:3" ht="16.5" thickBot="1" x14ac:dyDescent="0.3">
      <c r="A14" s="5" t="s">
        <v>32</v>
      </c>
      <c r="B14" s="5" t="s">
        <v>50</v>
      </c>
      <c r="C14" s="11">
        <v>694282.56</v>
      </c>
    </row>
    <row r="15" spans="1:3" ht="16.5" thickBot="1" x14ac:dyDescent="0.3">
      <c r="A15" s="5" t="s">
        <v>120</v>
      </c>
      <c r="B15" s="5"/>
      <c r="C15" s="11">
        <v>249509</v>
      </c>
    </row>
    <row r="16" spans="1:3" ht="16.5" thickBot="1" x14ac:dyDescent="0.3">
      <c r="A16" s="5" t="s">
        <v>63</v>
      </c>
      <c r="B16" s="5" t="s">
        <v>126</v>
      </c>
      <c r="C16" s="11">
        <v>1200431.3600000001</v>
      </c>
    </row>
    <row r="17" spans="1:3" ht="16.5" thickBot="1" x14ac:dyDescent="0.3">
      <c r="A17" s="5" t="s">
        <v>76</v>
      </c>
      <c r="B17" s="5" t="s">
        <v>123</v>
      </c>
      <c r="C17" s="11">
        <v>269968.90000000002</v>
      </c>
    </row>
    <row r="18" spans="1:3" ht="16.5" thickBot="1" x14ac:dyDescent="0.3">
      <c r="A18" s="12" t="s">
        <v>78</v>
      </c>
      <c r="B18" s="5" t="s">
        <v>26</v>
      </c>
      <c r="C18" s="11">
        <v>5000</v>
      </c>
    </row>
    <row r="19" spans="1:3" ht="16.5" thickBot="1" x14ac:dyDescent="0.3">
      <c r="A19" s="12" t="s">
        <v>118</v>
      </c>
      <c r="B19" s="5"/>
      <c r="C19" s="11">
        <v>17756.82</v>
      </c>
    </row>
    <row r="20" spans="1:3" ht="16.5" thickBot="1" x14ac:dyDescent="0.3">
      <c r="A20" s="12" t="s">
        <v>106</v>
      </c>
      <c r="B20" s="5"/>
      <c r="C20" s="11">
        <v>2160</v>
      </c>
    </row>
    <row r="21" spans="1:3" ht="16.5" thickBot="1" x14ac:dyDescent="0.3">
      <c r="A21" s="12" t="s">
        <v>117</v>
      </c>
      <c r="B21" s="5"/>
      <c r="C21" s="11">
        <v>75000</v>
      </c>
    </row>
    <row r="22" spans="1:3" ht="16.5" thickBot="1" x14ac:dyDescent="0.3">
      <c r="A22" s="5"/>
      <c r="B22" s="5"/>
      <c r="C22" s="11">
        <v>0</v>
      </c>
    </row>
    <row r="23" spans="1:3" ht="126.75" thickBot="1" x14ac:dyDescent="0.3">
      <c r="A23" s="5" t="s">
        <v>37</v>
      </c>
      <c r="B23" s="5" t="s">
        <v>50</v>
      </c>
      <c r="C23" s="11">
        <v>400527.17</v>
      </c>
    </row>
    <row r="24" spans="1:3" ht="16.5" thickBot="1" x14ac:dyDescent="0.3">
      <c r="A24" s="5" t="s">
        <v>9</v>
      </c>
      <c r="B24" s="5" t="s">
        <v>50</v>
      </c>
      <c r="C24" s="11">
        <v>248367</v>
      </c>
    </row>
    <row r="25" spans="1:3" ht="16.5" thickBot="1" x14ac:dyDescent="0.3">
      <c r="A25" s="5" t="s">
        <v>2</v>
      </c>
      <c r="B25" s="5"/>
      <c r="C25" s="6">
        <v>112270.75</v>
      </c>
    </row>
  </sheetData>
  <mergeCells count="1">
    <mergeCell ref="A1:B1"/>
  </mergeCells>
  <pageMargins left="0.7" right="0.7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zoomScale="82" zoomScaleNormal="82" workbookViewId="0">
      <selection activeCell="E11" sqref="E11"/>
    </sheetView>
  </sheetViews>
  <sheetFormatPr defaultRowHeight="15" x14ac:dyDescent="0.25"/>
  <cols>
    <col min="1" max="1" width="6.28515625" customWidth="1"/>
    <col min="2" max="2" width="70.5703125" customWidth="1"/>
    <col min="3" max="3" width="36.5703125" customWidth="1"/>
    <col min="4" max="4" width="38.28515625" customWidth="1"/>
    <col min="5" max="5" width="31" customWidth="1"/>
    <col min="6" max="6" width="16.85546875" customWidth="1"/>
  </cols>
  <sheetData>
    <row r="1" spans="1:6" s="30" customFormat="1" ht="18.75" x14ac:dyDescent="0.3">
      <c r="A1" s="73" t="s">
        <v>107</v>
      </c>
      <c r="B1" s="74"/>
      <c r="C1" s="74"/>
      <c r="D1" s="74"/>
      <c r="E1" s="74"/>
    </row>
    <row r="2" spans="1:6" s="7" customFormat="1" ht="16.5" thickBot="1" x14ac:dyDescent="0.3">
      <c r="A2" s="13"/>
      <c r="E2" s="14" t="s">
        <v>44</v>
      </c>
    </row>
    <row r="3" spans="1:6" s="7" customFormat="1" ht="57" customHeight="1" thickBot="1" x14ac:dyDescent="0.3">
      <c r="A3" s="15" t="s">
        <v>1</v>
      </c>
      <c r="B3" s="15" t="s">
        <v>74</v>
      </c>
      <c r="C3" s="17" t="s">
        <v>73</v>
      </c>
      <c r="D3" s="17" t="s">
        <v>53</v>
      </c>
      <c r="E3" s="18" t="s">
        <v>10</v>
      </c>
    </row>
    <row r="4" spans="1:6" s="7" customFormat="1" ht="38.25" customHeight="1" thickBot="1" x14ac:dyDescent="0.3">
      <c r="A4" s="19"/>
      <c r="B4" s="20"/>
      <c r="C4" s="75"/>
      <c r="D4" s="76"/>
      <c r="E4" s="21"/>
    </row>
    <row r="5" spans="1:6" s="7" customFormat="1" ht="45" customHeight="1" thickBot="1" x14ac:dyDescent="0.3">
      <c r="A5" s="19">
        <v>1</v>
      </c>
      <c r="B5" s="55" t="s">
        <v>108</v>
      </c>
      <c r="C5" s="57">
        <v>628296.13</v>
      </c>
      <c r="D5" s="57">
        <v>710798</v>
      </c>
      <c r="E5" s="57">
        <f>C5+D5</f>
        <v>1339094.1299999999</v>
      </c>
    </row>
    <row r="6" spans="1:6" s="7" customFormat="1" ht="51.75" customHeight="1" thickBot="1" x14ac:dyDescent="0.3">
      <c r="A6" s="19">
        <v>2</v>
      </c>
      <c r="B6" s="55" t="s">
        <v>131</v>
      </c>
      <c r="C6" s="56">
        <v>4113449.33</v>
      </c>
      <c r="D6" s="56">
        <v>3676273.33</v>
      </c>
      <c r="E6" s="56">
        <f t="shared" ref="E6:E7" si="0">C6+D6</f>
        <v>7789722.6600000001</v>
      </c>
    </row>
    <row r="7" spans="1:6" s="7" customFormat="1" ht="54" customHeight="1" thickBot="1" x14ac:dyDescent="0.3">
      <c r="A7" s="19">
        <v>3</v>
      </c>
      <c r="B7" s="55" t="s">
        <v>132</v>
      </c>
      <c r="C7" s="56">
        <v>4311543.1100000003</v>
      </c>
      <c r="D7" s="56">
        <v>3880909.83</v>
      </c>
      <c r="E7" s="56">
        <f t="shared" si="0"/>
        <v>8192452.9400000004</v>
      </c>
    </row>
    <row r="8" spans="1:6" s="7" customFormat="1" ht="65.25" customHeight="1" thickBot="1" x14ac:dyDescent="0.3">
      <c r="A8" s="19">
        <v>4</v>
      </c>
      <c r="B8" s="55" t="s">
        <v>133</v>
      </c>
      <c r="C8" s="56">
        <f>C7-C5</f>
        <v>3683246.9800000004</v>
      </c>
      <c r="D8" s="56">
        <f>D7-D5</f>
        <v>3170111.83</v>
      </c>
      <c r="E8" s="56">
        <f>C8+D8</f>
        <v>6853358.8100000005</v>
      </c>
    </row>
    <row r="9" spans="1:6" s="7" customFormat="1" ht="57" customHeight="1" thickBot="1" x14ac:dyDescent="0.3">
      <c r="A9" s="19">
        <v>5</v>
      </c>
      <c r="B9" s="55" t="s">
        <v>134</v>
      </c>
      <c r="C9" s="57">
        <f>C5+C6-C7</f>
        <v>430202.34999999963</v>
      </c>
      <c r="D9" s="57">
        <f>D5+D6-D7</f>
        <v>506161.5</v>
      </c>
      <c r="E9" s="57">
        <f>C9+D9</f>
        <v>936363.84999999963</v>
      </c>
      <c r="F9" s="25"/>
    </row>
    <row r="10" spans="1:6" s="7" customFormat="1" ht="49.5" customHeight="1" thickBot="1" x14ac:dyDescent="0.3">
      <c r="A10" s="19">
        <v>6</v>
      </c>
      <c r="B10" s="55" t="s">
        <v>109</v>
      </c>
      <c r="C10" s="58">
        <f>'Расшифр Ц-28'!C8</f>
        <v>3538249.5300000003</v>
      </c>
      <c r="D10" s="58">
        <f>'Расшифр Ц-28'!C2</f>
        <v>4149636.9000000004</v>
      </c>
      <c r="E10" s="56">
        <f>C10+D10</f>
        <v>7687886.4300000006</v>
      </c>
      <c r="F10" s="25"/>
    </row>
    <row r="11" spans="1:6" s="7" customFormat="1" ht="48" customHeight="1" thickBot="1" x14ac:dyDescent="0.3">
      <c r="A11" s="19">
        <v>7</v>
      </c>
      <c r="B11" s="55" t="s">
        <v>138</v>
      </c>
      <c r="C11" s="59">
        <f>C8-C10</f>
        <v>144997.45000000019</v>
      </c>
      <c r="D11" s="59">
        <f>D8-D10</f>
        <v>-979525.0700000003</v>
      </c>
      <c r="E11" s="57">
        <f>C11+D11</f>
        <v>-834527.62000000011</v>
      </c>
      <c r="F11" s="25"/>
    </row>
    <row r="12" spans="1:6" s="7" customFormat="1" ht="38.25" customHeight="1" thickBot="1" x14ac:dyDescent="0.3">
      <c r="A12" s="19"/>
      <c r="B12" s="20"/>
      <c r="C12" s="69"/>
      <c r="D12" s="70"/>
      <c r="E12" s="21"/>
    </row>
    <row r="13" spans="1:6" s="7" customFormat="1" ht="38.25" customHeight="1" thickBot="1" x14ac:dyDescent="0.3">
      <c r="A13" s="19"/>
      <c r="B13" s="20"/>
      <c r="C13" s="77"/>
      <c r="D13" s="78"/>
      <c r="E13" s="21"/>
    </row>
    <row r="14" spans="1:6" s="7" customFormat="1" ht="15.75" x14ac:dyDescent="0.25">
      <c r="A14" s="9"/>
      <c r="B14" s="9"/>
      <c r="C14" s="27"/>
      <c r="D14" s="25"/>
    </row>
    <row r="15" spans="1:6" s="7" customFormat="1" ht="15.75" x14ac:dyDescent="0.25">
      <c r="A15" s="9"/>
      <c r="B15" s="9"/>
      <c r="C15" s="9"/>
    </row>
    <row r="16" spans="1:6" s="7" customFormat="1" ht="15.75" x14ac:dyDescent="0.25">
      <c r="A16" s="9"/>
      <c r="B16" s="9"/>
      <c r="C16" s="9"/>
    </row>
    <row r="17" spans="1:3" s="7" customFormat="1" ht="15.75" x14ac:dyDescent="0.25">
      <c r="A17" s="9"/>
      <c r="B17" s="9"/>
      <c r="C17" s="9"/>
    </row>
    <row r="18" spans="1:3" s="7" customFormat="1" ht="15.75" x14ac:dyDescent="0.25">
      <c r="A18" s="28"/>
    </row>
    <row r="19" spans="1:3" s="7" customFormat="1" ht="15.75" x14ac:dyDescent="0.25">
      <c r="A19" s="29"/>
    </row>
    <row r="20" spans="1:3" s="7" customFormat="1" ht="15.75" x14ac:dyDescent="0.25"/>
    <row r="21" spans="1:3" s="7" customFormat="1" ht="15.75" x14ac:dyDescent="0.25"/>
  </sheetData>
  <mergeCells count="4">
    <mergeCell ref="A1:E1"/>
    <mergeCell ref="C4:D4"/>
    <mergeCell ref="C12:D12"/>
    <mergeCell ref="C13:D13"/>
  </mergeCells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"/>
  <sheetViews>
    <sheetView tabSelected="1" zoomScale="86" zoomScaleNormal="86" workbookViewId="0">
      <selection activeCell="C33" sqref="C33"/>
    </sheetView>
  </sheetViews>
  <sheetFormatPr defaultRowHeight="15.75" x14ac:dyDescent="0.25"/>
  <cols>
    <col min="1" max="1" width="54" style="7" customWidth="1"/>
    <col min="2" max="2" width="31.42578125" style="7" customWidth="1"/>
    <col min="3" max="3" width="20.85546875" style="8" customWidth="1"/>
    <col min="4" max="4" width="47.140625" customWidth="1"/>
  </cols>
  <sheetData>
    <row r="1" spans="1:3" ht="44.25" customHeight="1" thickBot="1" x14ac:dyDescent="0.3">
      <c r="A1" s="79" t="s">
        <v>119</v>
      </c>
      <c r="B1" s="80"/>
      <c r="C1" s="10">
        <f>C2+C8</f>
        <v>7687886.4300000006</v>
      </c>
    </row>
    <row r="2" spans="1:3" ht="32.25" thickBot="1" x14ac:dyDescent="0.3">
      <c r="A2" s="33" t="s">
        <v>46</v>
      </c>
      <c r="B2" s="34" t="s">
        <v>48</v>
      </c>
      <c r="C2" s="35">
        <f>C3+C4+C5+C6+C7</f>
        <v>4149636.9000000004</v>
      </c>
    </row>
    <row r="3" spans="1:3" ht="32.25" thickBot="1" x14ac:dyDescent="0.3">
      <c r="A3" s="5" t="s">
        <v>23</v>
      </c>
      <c r="B3" s="5" t="s">
        <v>115</v>
      </c>
      <c r="C3" s="6">
        <v>793998.68</v>
      </c>
    </row>
    <row r="4" spans="1:3" ht="32.25" thickBot="1" x14ac:dyDescent="0.3">
      <c r="A4" s="5" t="s">
        <v>22</v>
      </c>
      <c r="B4" s="5" t="s">
        <v>115</v>
      </c>
      <c r="C4" s="6">
        <v>1279483.75</v>
      </c>
    </row>
    <row r="5" spans="1:3" ht="32.25" thickBot="1" x14ac:dyDescent="0.3">
      <c r="A5" s="5" t="s">
        <v>24</v>
      </c>
      <c r="B5" s="5" t="s">
        <v>128</v>
      </c>
      <c r="C5" s="6">
        <v>2076154.47</v>
      </c>
    </row>
    <row r="6" spans="1:3" ht="16.5" thickBot="1" x14ac:dyDescent="0.3">
      <c r="A6" s="5"/>
      <c r="B6" s="5"/>
      <c r="C6" s="6"/>
    </row>
    <row r="7" spans="1:3" ht="16.5" thickBot="1" x14ac:dyDescent="0.3">
      <c r="A7" s="5"/>
      <c r="B7" s="5"/>
      <c r="C7" s="6"/>
    </row>
    <row r="8" spans="1:3" ht="48" thickBot="1" x14ac:dyDescent="0.3">
      <c r="A8" s="33" t="s">
        <v>47</v>
      </c>
      <c r="B8" s="34" t="s">
        <v>49</v>
      </c>
      <c r="C8" s="36">
        <f>C9+C10+C11+C12+C13+C14+C15+C16+C17+C18+C19++C20+C21+C22+C23+C24+C25+C26+C27+C28+C29+C30+C31+C32+C33+C34</f>
        <v>3538249.5300000003</v>
      </c>
    </row>
    <row r="9" spans="1:3" ht="16.5" thickBot="1" x14ac:dyDescent="0.3">
      <c r="A9" s="5"/>
      <c r="B9" s="5"/>
      <c r="C9" s="11"/>
    </row>
    <row r="10" spans="1:3" ht="16.5" thickBot="1" x14ac:dyDescent="0.3">
      <c r="A10" s="5" t="s">
        <v>30</v>
      </c>
      <c r="B10" s="5" t="s">
        <v>29</v>
      </c>
      <c r="C10" s="11">
        <v>22803.599999999999</v>
      </c>
    </row>
    <row r="11" spans="1:3" ht="32.25" thickBot="1" x14ac:dyDescent="0.3">
      <c r="A11" s="5" t="s">
        <v>4</v>
      </c>
      <c r="B11" s="5" t="s">
        <v>31</v>
      </c>
      <c r="C11" s="11">
        <v>582218.88</v>
      </c>
    </row>
    <row r="12" spans="1:3" ht="32.25" thickBot="1" x14ac:dyDescent="0.3">
      <c r="A12" s="5" t="s">
        <v>68</v>
      </c>
      <c r="B12" s="5" t="s">
        <v>55</v>
      </c>
      <c r="C12" s="11">
        <v>125128</v>
      </c>
    </row>
    <row r="13" spans="1:3" ht="32.25" thickBot="1" x14ac:dyDescent="0.3">
      <c r="A13" s="5" t="s">
        <v>54</v>
      </c>
      <c r="B13" s="5" t="s">
        <v>0</v>
      </c>
      <c r="C13" s="11">
        <v>519015.04</v>
      </c>
    </row>
    <row r="14" spans="1:3" ht="16.5" thickBot="1" x14ac:dyDescent="0.3">
      <c r="A14" s="5" t="s">
        <v>6</v>
      </c>
      <c r="B14" s="5" t="s">
        <v>0</v>
      </c>
      <c r="C14" s="11">
        <v>105857.4</v>
      </c>
    </row>
    <row r="15" spans="1:3" ht="81" customHeight="1" thickBot="1" x14ac:dyDescent="0.3">
      <c r="A15" s="12" t="s">
        <v>69</v>
      </c>
      <c r="B15" s="12" t="s">
        <v>0</v>
      </c>
      <c r="C15" s="37">
        <v>190150.96</v>
      </c>
    </row>
    <row r="16" spans="1:3" ht="18.75" customHeight="1" thickBot="1" x14ac:dyDescent="0.3">
      <c r="A16" s="12" t="s">
        <v>78</v>
      </c>
      <c r="B16" s="12" t="s">
        <v>26</v>
      </c>
      <c r="C16" s="37">
        <v>16500</v>
      </c>
    </row>
    <row r="17" spans="1:4" ht="16.5" thickBot="1" x14ac:dyDescent="0.3">
      <c r="A17" s="12" t="s">
        <v>103</v>
      </c>
      <c r="B17" s="12"/>
      <c r="C17" s="37">
        <v>47323.33</v>
      </c>
    </row>
    <row r="18" spans="1:4" ht="16.5" thickBot="1" x14ac:dyDescent="0.3">
      <c r="A18" s="12" t="s">
        <v>104</v>
      </c>
      <c r="B18" s="12"/>
      <c r="C18" s="37">
        <v>24800</v>
      </c>
    </row>
    <row r="19" spans="1:4" ht="16.5" thickBot="1" x14ac:dyDescent="0.3">
      <c r="A19" s="12" t="s">
        <v>105</v>
      </c>
      <c r="B19" s="12"/>
      <c r="C19" s="37">
        <v>6000</v>
      </c>
    </row>
    <row r="20" spans="1:4" ht="24" customHeight="1" thickBot="1" x14ac:dyDescent="0.3">
      <c r="A20" s="5" t="s">
        <v>77</v>
      </c>
      <c r="B20" s="5" t="s">
        <v>31</v>
      </c>
      <c r="C20" s="6">
        <v>13956</v>
      </c>
      <c r="D20" s="3"/>
    </row>
    <row r="21" spans="1:4" ht="16.5" thickBot="1" x14ac:dyDescent="0.3">
      <c r="A21" s="12" t="s">
        <v>76</v>
      </c>
      <c r="B21" s="5" t="s">
        <v>123</v>
      </c>
      <c r="C21" s="11">
        <v>68000</v>
      </c>
    </row>
    <row r="22" spans="1:4" ht="16.5" thickBot="1" x14ac:dyDescent="0.3">
      <c r="A22" s="5"/>
      <c r="B22" s="5"/>
      <c r="C22" s="11"/>
    </row>
    <row r="23" spans="1:4" ht="16.5" thickBot="1" x14ac:dyDescent="0.3">
      <c r="A23" s="5" t="s">
        <v>5</v>
      </c>
      <c r="B23" s="5" t="s">
        <v>129</v>
      </c>
      <c r="C23" s="11">
        <v>310692.07</v>
      </c>
    </row>
    <row r="24" spans="1:4" ht="16.5" thickBot="1" x14ac:dyDescent="0.3">
      <c r="A24" s="5" t="s">
        <v>63</v>
      </c>
      <c r="B24" s="5" t="s">
        <v>123</v>
      </c>
      <c r="C24" s="11">
        <v>590690.4</v>
      </c>
    </row>
    <row r="25" spans="1:4" ht="16.5" thickBot="1" x14ac:dyDescent="0.3">
      <c r="A25" s="12" t="s">
        <v>106</v>
      </c>
      <c r="B25" s="12"/>
      <c r="C25" s="11">
        <v>4440</v>
      </c>
    </row>
    <row r="26" spans="1:4" ht="48" thickBot="1" x14ac:dyDescent="0.3">
      <c r="A26" s="12" t="s">
        <v>60</v>
      </c>
      <c r="B26" s="5" t="s">
        <v>33</v>
      </c>
      <c r="C26" s="11">
        <v>13288.32</v>
      </c>
    </row>
    <row r="27" spans="1:4" ht="16.5" thickBot="1" x14ac:dyDescent="0.3">
      <c r="A27" s="12"/>
      <c r="B27" s="5"/>
      <c r="C27" s="11"/>
    </row>
    <row r="28" spans="1:4" ht="16.5" thickBot="1" x14ac:dyDescent="0.3">
      <c r="A28" s="12" t="s">
        <v>120</v>
      </c>
      <c r="B28" s="5"/>
      <c r="C28" s="11">
        <v>52863</v>
      </c>
    </row>
    <row r="29" spans="1:4" ht="16.5" thickBot="1" x14ac:dyDescent="0.3">
      <c r="A29" s="5"/>
      <c r="B29" s="5"/>
      <c r="C29" s="11"/>
    </row>
    <row r="30" spans="1:4" ht="126.75" thickBot="1" x14ac:dyDescent="0.3">
      <c r="A30" s="5" t="s">
        <v>37</v>
      </c>
      <c r="B30" s="5" t="s">
        <v>0</v>
      </c>
      <c r="C30" s="11">
        <v>612396.77</v>
      </c>
    </row>
    <row r="31" spans="1:4" ht="16.5" thickBot="1" x14ac:dyDescent="0.3">
      <c r="A31" s="5" t="s">
        <v>9</v>
      </c>
      <c r="B31" s="5" t="s">
        <v>0</v>
      </c>
      <c r="C31" s="11">
        <v>52621</v>
      </c>
    </row>
    <row r="32" spans="1:4" ht="16.5" thickBot="1" x14ac:dyDescent="0.3">
      <c r="A32" s="5"/>
      <c r="B32" s="5"/>
      <c r="C32" s="11"/>
    </row>
    <row r="33" spans="1:3" ht="16.5" thickBot="1" x14ac:dyDescent="0.3">
      <c r="A33" s="5" t="s">
        <v>2</v>
      </c>
      <c r="B33" s="5" t="s">
        <v>0</v>
      </c>
      <c r="C33" s="6">
        <v>179504.76</v>
      </c>
    </row>
    <row r="34" spans="1:3" ht="16.5" thickBot="1" x14ac:dyDescent="0.3">
      <c r="A34" s="5"/>
      <c r="B34" s="5"/>
      <c r="C34" s="6">
        <v>0</v>
      </c>
    </row>
  </sheetData>
  <mergeCells count="1">
    <mergeCell ref="A1:B1"/>
  </mergeCells>
  <pageMargins left="0.7" right="0.7" top="0.75" bottom="0.75" header="0.3" footer="0.3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7"/>
  <sheetViews>
    <sheetView zoomScale="77" zoomScaleNormal="77" workbookViewId="0">
      <selection activeCell="D17" sqref="D17"/>
    </sheetView>
  </sheetViews>
  <sheetFormatPr defaultRowHeight="15.75" x14ac:dyDescent="0.25"/>
  <cols>
    <col min="1" max="1" width="6.28515625" style="7" customWidth="1"/>
    <col min="2" max="2" width="70.5703125" style="7" customWidth="1"/>
    <col min="3" max="3" width="36.5703125" style="7" customWidth="1"/>
    <col min="4" max="4" width="38.28515625" style="7" customWidth="1"/>
    <col min="5" max="5" width="25.28515625" style="7" customWidth="1"/>
    <col min="6" max="6" width="16.85546875" style="7" customWidth="1"/>
    <col min="7" max="16384" width="9.140625" style="7"/>
  </cols>
  <sheetData>
    <row r="1" spans="1:6" x14ac:dyDescent="0.25">
      <c r="A1" s="62" t="s">
        <v>52</v>
      </c>
      <c r="B1" s="63"/>
      <c r="C1" s="63"/>
      <c r="D1" s="63"/>
      <c r="E1" s="63"/>
    </row>
    <row r="2" spans="1:6" ht="16.5" thickBot="1" x14ac:dyDescent="0.3">
      <c r="A2" s="13"/>
      <c r="E2" s="14"/>
    </row>
    <row r="3" spans="1:6" ht="57" customHeight="1" thickBot="1" x14ac:dyDescent="0.3">
      <c r="A3" s="15" t="s">
        <v>1</v>
      </c>
      <c r="B3" s="15" t="s">
        <v>74</v>
      </c>
      <c r="C3" s="17" t="s">
        <v>58</v>
      </c>
      <c r="D3" s="17" t="s">
        <v>53</v>
      </c>
      <c r="E3" s="18" t="s">
        <v>10</v>
      </c>
    </row>
    <row r="4" spans="1:6" ht="31.5" customHeight="1" thickBot="1" x14ac:dyDescent="0.3">
      <c r="A4" s="64" t="s">
        <v>65</v>
      </c>
      <c r="B4" s="65"/>
      <c r="C4" s="65"/>
      <c r="D4" s="65"/>
      <c r="E4" s="66"/>
    </row>
    <row r="5" spans="1:6" ht="45" customHeight="1" thickBot="1" x14ac:dyDescent="0.3">
      <c r="A5" s="31">
        <v>1</v>
      </c>
      <c r="B5" s="32" t="s">
        <v>14</v>
      </c>
      <c r="C5" s="23">
        <v>0</v>
      </c>
      <c r="D5" s="23">
        <v>0</v>
      </c>
      <c r="E5" s="23">
        <f>C5+D5</f>
        <v>0</v>
      </c>
    </row>
    <row r="6" spans="1:6" ht="33" customHeight="1" thickBot="1" x14ac:dyDescent="0.3">
      <c r="A6" s="31">
        <v>2</v>
      </c>
      <c r="B6" s="32" t="s">
        <v>15</v>
      </c>
      <c r="C6" s="23">
        <v>711739.05</v>
      </c>
      <c r="D6" s="23">
        <v>880833.62</v>
      </c>
      <c r="E6" s="23">
        <f t="shared" ref="E6:E7" si="0">C6+D6</f>
        <v>1592572.67</v>
      </c>
    </row>
    <row r="7" spans="1:6" ht="37.5" customHeight="1" thickBot="1" x14ac:dyDescent="0.3">
      <c r="A7" s="31">
        <v>3</v>
      </c>
      <c r="B7" s="32" t="s">
        <v>16</v>
      </c>
      <c r="C7" s="23">
        <v>294240.68</v>
      </c>
      <c r="D7" s="23">
        <v>329523</v>
      </c>
      <c r="E7" s="23">
        <f t="shared" si="0"/>
        <v>623763.67999999993</v>
      </c>
    </row>
    <row r="8" spans="1:6" ht="45" customHeight="1" thickBot="1" x14ac:dyDescent="0.3">
      <c r="A8" s="19">
        <v>4</v>
      </c>
      <c r="B8" s="20" t="s">
        <v>11</v>
      </c>
      <c r="C8" s="22">
        <v>415132.41</v>
      </c>
      <c r="D8" s="22">
        <v>553676.57999999996</v>
      </c>
      <c r="E8" s="22">
        <f>C8+D8</f>
        <v>968808.99</v>
      </c>
    </row>
    <row r="9" spans="1:6" ht="37.5" customHeight="1" thickBot="1" x14ac:dyDescent="0.3">
      <c r="A9" s="31">
        <v>5</v>
      </c>
      <c r="B9" s="32" t="s">
        <v>17</v>
      </c>
      <c r="C9" s="23">
        <f>'Расшифр С-11 (2018)'!C7</f>
        <v>243317.66</v>
      </c>
      <c r="D9" s="23">
        <f>'Расшифр С-11 (2018)'!C2</f>
        <v>380446.01999999996</v>
      </c>
      <c r="E9" s="23">
        <f t="shared" ref="E9" si="1">C9+D9</f>
        <v>623763.67999999993</v>
      </c>
    </row>
    <row r="10" spans="1:6" ht="38.25" customHeight="1" thickBot="1" x14ac:dyDescent="0.3">
      <c r="A10" s="19">
        <v>6</v>
      </c>
      <c r="B10" s="20" t="s">
        <v>18</v>
      </c>
      <c r="C10" s="67">
        <f>C7-C9+D7-D9</f>
        <v>0</v>
      </c>
      <c r="D10" s="68"/>
      <c r="E10" s="21"/>
    </row>
    <row r="11" spans="1:6" ht="31.5" customHeight="1" thickBot="1" x14ac:dyDescent="0.3">
      <c r="A11" s="64" t="s">
        <v>66</v>
      </c>
      <c r="B11" s="65"/>
      <c r="C11" s="65"/>
      <c r="D11" s="65"/>
      <c r="E11" s="66"/>
    </row>
    <row r="12" spans="1:6" ht="38.25" customHeight="1" thickBot="1" x14ac:dyDescent="0.3">
      <c r="A12" s="19">
        <v>7</v>
      </c>
      <c r="B12" s="20" t="s">
        <v>18</v>
      </c>
      <c r="C12" s="67">
        <f>C7+D7-C9-D9</f>
        <v>0</v>
      </c>
      <c r="D12" s="68"/>
      <c r="E12" s="21">
        <f>E7-E9</f>
        <v>0</v>
      </c>
    </row>
    <row r="13" spans="1:6" ht="45" customHeight="1" thickBot="1" x14ac:dyDescent="0.3">
      <c r="A13" s="19">
        <v>8</v>
      </c>
      <c r="B13" s="20" t="s">
        <v>11</v>
      </c>
      <c r="C13" s="22">
        <v>415132.41</v>
      </c>
      <c r="D13" s="22">
        <v>553676.57999999996</v>
      </c>
      <c r="E13" s="22">
        <f>C13+D13</f>
        <v>968808.99</v>
      </c>
    </row>
    <row r="14" spans="1:6" ht="33" customHeight="1" thickBot="1" x14ac:dyDescent="0.3">
      <c r="A14" s="19">
        <v>9</v>
      </c>
      <c r="B14" s="20" t="s">
        <v>12</v>
      </c>
      <c r="C14" s="22">
        <v>3656675.4</v>
      </c>
      <c r="D14" s="22">
        <v>4374170.4000000004</v>
      </c>
      <c r="E14" s="22">
        <f t="shared" ref="E14:E15" si="2">C14+D14</f>
        <v>8030845.8000000007</v>
      </c>
    </row>
    <row r="15" spans="1:6" ht="37.5" customHeight="1" thickBot="1" x14ac:dyDescent="0.3">
      <c r="A15" s="19">
        <v>10</v>
      </c>
      <c r="B15" s="20" t="s">
        <v>13</v>
      </c>
      <c r="C15" s="22">
        <v>3708877.5</v>
      </c>
      <c r="D15" s="22">
        <v>4570308.25</v>
      </c>
      <c r="E15" s="22">
        <f t="shared" si="2"/>
        <v>8279185.75</v>
      </c>
    </row>
    <row r="16" spans="1:6" ht="35.25" customHeight="1" thickBot="1" x14ac:dyDescent="0.3">
      <c r="A16" s="19">
        <v>11</v>
      </c>
      <c r="B16" s="20" t="s">
        <v>67</v>
      </c>
      <c r="C16" s="22">
        <f>C13+C14-C15</f>
        <v>362930.31000000006</v>
      </c>
      <c r="D16" s="22">
        <f>D13+D14-D15</f>
        <v>357538.73000000045</v>
      </c>
      <c r="E16" s="22">
        <f>C16+D16</f>
        <v>720469.0400000005</v>
      </c>
      <c r="F16" s="25"/>
    </row>
    <row r="17" spans="1:6" ht="29.25" customHeight="1" thickBot="1" x14ac:dyDescent="0.3">
      <c r="A17" s="19">
        <v>12</v>
      </c>
      <c r="B17" s="20" t="s">
        <v>19</v>
      </c>
      <c r="C17" s="23">
        <f>'Расшифр С-11 (2020)'!C8</f>
        <v>3320870.1</v>
      </c>
      <c r="D17" s="23">
        <f>'Расшифр С-11 (2020)'!C2</f>
        <v>2400223.7599999998</v>
      </c>
      <c r="E17" s="22">
        <f>C17+D17</f>
        <v>5721093.8599999994</v>
      </c>
      <c r="F17" s="25"/>
    </row>
    <row r="18" spans="1:6" ht="29.25" customHeight="1" thickBot="1" x14ac:dyDescent="0.3">
      <c r="A18" s="19">
        <v>13</v>
      </c>
      <c r="B18" s="20" t="s">
        <v>64</v>
      </c>
      <c r="C18" s="23">
        <f>C15-C17</f>
        <v>388007.39999999991</v>
      </c>
      <c r="D18" s="23">
        <f>D15-D17</f>
        <v>2170084.4900000002</v>
      </c>
      <c r="E18" s="22">
        <f>C18+D18</f>
        <v>2558091.89</v>
      </c>
      <c r="F18" s="25"/>
    </row>
    <row r="19" spans="1:6" ht="38.25" customHeight="1" thickBot="1" x14ac:dyDescent="0.3">
      <c r="A19" s="19">
        <v>14</v>
      </c>
      <c r="B19" s="20" t="s">
        <v>21</v>
      </c>
      <c r="C19" s="69">
        <v>150000</v>
      </c>
      <c r="D19" s="70"/>
      <c r="E19" s="21"/>
    </row>
    <row r="20" spans="1:6" ht="38.25" customHeight="1" thickBot="1" x14ac:dyDescent="0.3">
      <c r="A20" s="19">
        <v>15</v>
      </c>
      <c r="B20" s="20" t="s">
        <v>20</v>
      </c>
      <c r="C20" s="60">
        <f>E18-C19</f>
        <v>2408091.89</v>
      </c>
      <c r="D20" s="61"/>
      <c r="E20" s="21"/>
    </row>
    <row r="21" spans="1:6" x14ac:dyDescent="0.25">
      <c r="A21" s="26"/>
    </row>
    <row r="22" spans="1:6" x14ac:dyDescent="0.25">
      <c r="A22" s="9"/>
      <c r="B22" s="9"/>
      <c r="C22" s="27"/>
      <c r="D22" s="25"/>
    </row>
    <row r="23" spans="1:6" x14ac:dyDescent="0.25">
      <c r="A23" s="9"/>
      <c r="B23" s="9"/>
      <c r="C23" s="9"/>
    </row>
    <row r="24" spans="1:6" x14ac:dyDescent="0.25">
      <c r="A24" s="9"/>
      <c r="B24" s="9"/>
      <c r="C24" s="9"/>
    </row>
    <row r="25" spans="1:6" x14ac:dyDescent="0.25">
      <c r="A25" s="9"/>
      <c r="B25" s="9"/>
      <c r="C25" s="9"/>
    </row>
    <row r="26" spans="1:6" x14ac:dyDescent="0.25">
      <c r="A26" s="28"/>
    </row>
    <row r="27" spans="1:6" x14ac:dyDescent="0.25">
      <c r="A27" s="29"/>
    </row>
  </sheetData>
  <mergeCells count="7">
    <mergeCell ref="C12:D12"/>
    <mergeCell ref="C19:D19"/>
    <mergeCell ref="C20:D20"/>
    <mergeCell ref="A1:E1"/>
    <mergeCell ref="A4:E4"/>
    <mergeCell ref="A11:E11"/>
    <mergeCell ref="C10:D10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31"/>
  <sheetViews>
    <sheetView zoomScale="86" zoomScaleNormal="86" workbookViewId="0">
      <selection activeCell="C11" sqref="C11"/>
    </sheetView>
  </sheetViews>
  <sheetFormatPr defaultRowHeight="15.75" x14ac:dyDescent="0.25"/>
  <cols>
    <col min="1" max="1" width="54" style="7" customWidth="1"/>
    <col min="2" max="2" width="31.42578125" style="7" customWidth="1"/>
    <col min="3" max="3" width="20.85546875" style="8" customWidth="1"/>
    <col min="4" max="4" width="11.7109375" customWidth="1"/>
  </cols>
  <sheetData>
    <row r="1" spans="1:4" ht="37.5" customHeight="1" thickBot="1" x14ac:dyDescent="0.3">
      <c r="A1" s="79" t="s">
        <v>88</v>
      </c>
      <c r="B1" s="80"/>
      <c r="C1" s="10">
        <f>C2+C8</f>
        <v>5721093.8599999994</v>
      </c>
    </row>
    <row r="2" spans="1:4" ht="32.25" thickBot="1" x14ac:dyDescent="0.3">
      <c r="A2" s="33" t="s">
        <v>46</v>
      </c>
      <c r="B2" s="34" t="s">
        <v>48</v>
      </c>
      <c r="C2" s="35">
        <f>C3+C4+C5+C6+C7</f>
        <v>2400223.7599999998</v>
      </c>
    </row>
    <row r="3" spans="1:4" ht="32.25" thickBot="1" x14ac:dyDescent="0.3">
      <c r="A3" s="5" t="s">
        <v>23</v>
      </c>
      <c r="B3" s="5" t="s">
        <v>51</v>
      </c>
      <c r="C3" s="6">
        <v>557008.49</v>
      </c>
    </row>
    <row r="4" spans="1:4" ht="32.25" thickBot="1" x14ac:dyDescent="0.3">
      <c r="A4" s="5" t="s">
        <v>22</v>
      </c>
      <c r="B4" s="5" t="s">
        <v>51</v>
      </c>
      <c r="C4" s="6">
        <v>737463.93</v>
      </c>
    </row>
    <row r="5" spans="1:4" ht="32.25" thickBot="1" x14ac:dyDescent="0.3">
      <c r="A5" s="5" t="s">
        <v>24</v>
      </c>
      <c r="B5" s="5" t="s">
        <v>51</v>
      </c>
      <c r="C5" s="6">
        <v>1078551.3400000001</v>
      </c>
    </row>
    <row r="6" spans="1:4" ht="16.5" thickBot="1" x14ac:dyDescent="0.3">
      <c r="A6" s="5" t="s">
        <v>25</v>
      </c>
      <c r="B6" s="5" t="s">
        <v>26</v>
      </c>
      <c r="C6" s="6">
        <v>27200</v>
      </c>
    </row>
    <row r="7" spans="1:4" ht="16.5" thickBot="1" x14ac:dyDescent="0.3">
      <c r="A7" s="5"/>
      <c r="B7" s="5"/>
      <c r="C7" s="6"/>
    </row>
    <row r="8" spans="1:4" ht="32.25" thickBot="1" x14ac:dyDescent="0.3">
      <c r="A8" s="33" t="s">
        <v>71</v>
      </c>
      <c r="B8" s="34" t="s">
        <v>72</v>
      </c>
      <c r="C8" s="36">
        <f>C9+C10+C11+C12+C13+C14+C15+C16+C17+C18+C19+C20+C21+C22+C23+C24+C25+C26+C27+C28+C29+C30+C31</f>
        <v>3320870.1</v>
      </c>
    </row>
    <row r="9" spans="1:4" ht="32.25" thickBot="1" x14ac:dyDescent="0.3">
      <c r="A9" s="5" t="s">
        <v>3</v>
      </c>
      <c r="B9" s="5" t="s">
        <v>28</v>
      </c>
      <c r="C9" s="11">
        <v>28844.400000000001</v>
      </c>
    </row>
    <row r="10" spans="1:4" ht="16.5" thickBot="1" x14ac:dyDescent="0.3">
      <c r="A10" s="5" t="s">
        <v>30</v>
      </c>
      <c r="B10" s="5" t="s">
        <v>29</v>
      </c>
      <c r="C10" s="11">
        <v>23857.56</v>
      </c>
    </row>
    <row r="11" spans="1:4" ht="32.25" thickBot="1" x14ac:dyDescent="0.3">
      <c r="A11" s="5" t="s">
        <v>4</v>
      </c>
      <c r="B11" s="5" t="s">
        <v>31</v>
      </c>
      <c r="C11" s="11">
        <v>225054.3</v>
      </c>
    </row>
    <row r="12" spans="1:4" ht="32.25" thickBot="1" x14ac:dyDescent="0.3">
      <c r="A12" s="5" t="s">
        <v>54</v>
      </c>
      <c r="B12" s="5" t="s">
        <v>0</v>
      </c>
      <c r="C12" s="11">
        <v>890790.33</v>
      </c>
    </row>
    <row r="13" spans="1:4" ht="16.5" thickBot="1" x14ac:dyDescent="0.3">
      <c r="A13" s="5" t="s">
        <v>6</v>
      </c>
      <c r="B13" s="5" t="s">
        <v>0</v>
      </c>
      <c r="C13" s="11">
        <v>199362.93</v>
      </c>
    </row>
    <row r="14" spans="1:4" ht="94.5" customHeight="1" thickBot="1" x14ac:dyDescent="0.3">
      <c r="A14" s="5" t="s">
        <v>70</v>
      </c>
      <c r="B14" s="5" t="s">
        <v>0</v>
      </c>
      <c r="C14" s="11">
        <v>441776.68</v>
      </c>
    </row>
    <row r="15" spans="1:4" ht="24" customHeight="1" thickBot="1" x14ac:dyDescent="0.3">
      <c r="A15" s="5"/>
      <c r="B15" s="5"/>
      <c r="C15" s="6">
        <v>0</v>
      </c>
      <c r="D15" s="3"/>
    </row>
    <row r="16" spans="1:4" ht="16.5" thickBot="1" x14ac:dyDescent="0.3">
      <c r="A16" s="12"/>
      <c r="B16" s="12"/>
      <c r="C16" s="37">
        <v>0</v>
      </c>
      <c r="D16" s="3"/>
    </row>
    <row r="17" spans="1:4" ht="24" customHeight="1" thickBot="1" x14ac:dyDescent="0.3">
      <c r="A17" s="5"/>
      <c r="B17" s="5"/>
      <c r="C17" s="6">
        <v>0</v>
      </c>
      <c r="D17" s="3"/>
    </row>
    <row r="18" spans="1:4" ht="24" customHeight="1" thickBot="1" x14ac:dyDescent="0.3">
      <c r="A18" s="5" t="s">
        <v>96</v>
      </c>
      <c r="B18" s="5" t="s">
        <v>97</v>
      </c>
      <c r="C18" s="6">
        <v>3000</v>
      </c>
      <c r="D18" s="3"/>
    </row>
    <row r="19" spans="1:4" ht="16.5" thickBot="1" x14ac:dyDescent="0.3">
      <c r="A19" s="5" t="s">
        <v>94</v>
      </c>
      <c r="B19" s="5" t="s">
        <v>95</v>
      </c>
      <c r="C19" s="11">
        <v>4000</v>
      </c>
    </row>
    <row r="20" spans="1:4" ht="16.5" thickBot="1" x14ac:dyDescent="0.3">
      <c r="A20" s="5" t="s">
        <v>90</v>
      </c>
      <c r="B20" s="5" t="s">
        <v>62</v>
      </c>
      <c r="C20" s="11">
        <v>105000</v>
      </c>
    </row>
    <row r="21" spans="1:4" ht="16.5" thickBot="1" x14ac:dyDescent="0.3">
      <c r="A21" s="5" t="s">
        <v>89</v>
      </c>
      <c r="B21" s="5" t="s">
        <v>62</v>
      </c>
      <c r="C21" s="11">
        <v>72000</v>
      </c>
    </row>
    <row r="22" spans="1:4" ht="16.5" thickBot="1" x14ac:dyDescent="0.3">
      <c r="A22" s="5" t="s">
        <v>59</v>
      </c>
      <c r="B22" s="5" t="s">
        <v>43</v>
      </c>
      <c r="C22" s="11">
        <v>32526</v>
      </c>
    </row>
    <row r="23" spans="1:4" ht="16.5" thickBot="1" x14ac:dyDescent="0.3">
      <c r="A23" s="5" t="s">
        <v>75</v>
      </c>
      <c r="B23" s="5" t="s">
        <v>62</v>
      </c>
      <c r="C23" s="6">
        <v>51708.800000000003</v>
      </c>
    </row>
    <row r="24" spans="1:4" ht="16.5" thickBot="1" x14ac:dyDescent="0.3">
      <c r="A24" s="5" t="s">
        <v>63</v>
      </c>
      <c r="B24" s="5" t="s">
        <v>62</v>
      </c>
      <c r="C24" s="11">
        <v>672214.4</v>
      </c>
    </row>
    <row r="25" spans="1:4" ht="48" thickBot="1" x14ac:dyDescent="0.3">
      <c r="A25" s="12" t="s">
        <v>60</v>
      </c>
      <c r="B25" s="5" t="s">
        <v>33</v>
      </c>
      <c r="C25" s="11">
        <v>13746.59</v>
      </c>
    </row>
    <row r="26" spans="1:4" ht="63.75" thickBot="1" x14ac:dyDescent="0.3">
      <c r="A26" s="12" t="s">
        <v>61</v>
      </c>
      <c r="B26" s="5" t="s">
        <v>34</v>
      </c>
      <c r="C26" s="11">
        <v>170819.18</v>
      </c>
    </row>
    <row r="27" spans="1:4" ht="32.25" thickBot="1" x14ac:dyDescent="0.3">
      <c r="A27" s="12" t="s">
        <v>7</v>
      </c>
      <c r="B27" s="5" t="s">
        <v>36</v>
      </c>
      <c r="C27" s="11">
        <v>0</v>
      </c>
    </row>
    <row r="28" spans="1:4" ht="16.5" thickBot="1" x14ac:dyDescent="0.3">
      <c r="A28" s="5" t="s">
        <v>8</v>
      </c>
      <c r="B28" s="5"/>
      <c r="C28" s="11">
        <v>1790.62</v>
      </c>
    </row>
    <row r="29" spans="1:4" ht="124.5" customHeight="1" thickBot="1" x14ac:dyDescent="0.3">
      <c r="A29" s="5" t="s">
        <v>37</v>
      </c>
      <c r="B29" s="5" t="s">
        <v>0</v>
      </c>
      <c r="C29" s="11">
        <v>207772.87</v>
      </c>
    </row>
    <row r="30" spans="1:4" ht="16.5" thickBot="1" x14ac:dyDescent="0.3">
      <c r="A30" s="5" t="s">
        <v>9</v>
      </c>
      <c r="B30" s="5" t="s">
        <v>0</v>
      </c>
      <c r="C30" s="11">
        <v>0</v>
      </c>
    </row>
    <row r="31" spans="1:4" ht="16.5" thickBot="1" x14ac:dyDescent="0.3">
      <c r="A31" s="5" t="s">
        <v>2</v>
      </c>
      <c r="B31" s="5" t="s">
        <v>0</v>
      </c>
      <c r="C31" s="6">
        <v>176605.44</v>
      </c>
    </row>
  </sheetData>
  <mergeCells count="1">
    <mergeCell ref="A1:B1"/>
  </mergeCells>
  <pageMargins left="0.70866141732283472" right="0.70866141732283472" top="0.35433070866141736" bottom="0.35433070866141736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С-11 2020</vt:lpstr>
      <vt:lpstr>Расшифр НШ-12 декабрь</vt:lpstr>
      <vt:lpstr>НШ-12декабрь</vt:lpstr>
      <vt:lpstr>Госп.10 2021</vt:lpstr>
      <vt:lpstr>Расшифр Госп.10 2021</vt:lpstr>
      <vt:lpstr>Ц-28</vt:lpstr>
      <vt:lpstr>Расшифр Ц-28</vt:lpstr>
      <vt:lpstr>С-11</vt:lpstr>
      <vt:lpstr>Расшифр С-11 (2020)</vt:lpstr>
      <vt:lpstr>Расшифр С-11 (2018)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2022-05-17T08:40:51Z</dcterms:modified>
</cp:coreProperties>
</file>